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ezIX\Abt1\Pastoraler Weg Dez IX\2_PASTORALRAUMKONFERENZEN\22-11-07 Infoveranstaltung Wetterau Ost\"/>
    </mc:Choice>
  </mc:AlternateContent>
  <bookViews>
    <workbookView xWindow="0" yWindow="0" windowWidth="28800" windowHeight="12300"/>
  </bookViews>
  <sheets>
    <sheet name="PR Wetterau-Ost " sheetId="3" r:id="rId1"/>
  </sheets>
  <definedNames>
    <definedName name="_xlnm.Print_Area" localSheetId="0">'PR Wetterau-Ost '!$A$2:$O$33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3" l="1"/>
  <c r="H27" i="3" s="1"/>
  <c r="C25" i="3"/>
  <c r="M23" i="3"/>
  <c r="L23" i="3"/>
  <c r="J23" i="3"/>
  <c r="M22" i="3"/>
  <c r="L22" i="3"/>
  <c r="J22" i="3"/>
  <c r="M21" i="3"/>
  <c r="L21" i="3"/>
  <c r="J21" i="3"/>
  <c r="M20" i="3"/>
  <c r="L20" i="3"/>
  <c r="J20" i="3"/>
  <c r="M19" i="3"/>
  <c r="L19" i="3"/>
  <c r="J19" i="3"/>
  <c r="M18" i="3"/>
  <c r="L18" i="3"/>
  <c r="J18" i="3"/>
  <c r="M17" i="3"/>
  <c r="L17" i="3"/>
  <c r="J17" i="3"/>
  <c r="M16" i="3"/>
  <c r="L16" i="3"/>
  <c r="J16" i="3"/>
  <c r="M15" i="3"/>
  <c r="L15" i="3"/>
  <c r="J15" i="3"/>
  <c r="M14" i="3"/>
  <c r="L14" i="3"/>
  <c r="J14" i="3"/>
  <c r="M13" i="3"/>
  <c r="L13" i="3"/>
  <c r="K13" i="3"/>
  <c r="M12" i="3"/>
  <c r="L12" i="3"/>
  <c r="K12" i="3"/>
  <c r="M11" i="3"/>
  <c r="L11" i="3"/>
  <c r="K11" i="3"/>
  <c r="M10" i="3"/>
  <c r="L10" i="3"/>
  <c r="K10" i="3"/>
  <c r="S3" i="3"/>
  <c r="H23" i="3" s="1"/>
  <c r="K23" i="3" s="1"/>
  <c r="H10" i="3" l="1"/>
  <c r="H11" i="3"/>
  <c r="J11" i="3" s="1"/>
  <c r="H12" i="3"/>
  <c r="J12" i="3" s="1"/>
  <c r="L25" i="3"/>
  <c r="M25" i="3"/>
  <c r="H13" i="3"/>
  <c r="J13" i="3" s="1"/>
  <c r="H14" i="3"/>
  <c r="K14" i="3" s="1"/>
  <c r="H15" i="3"/>
  <c r="K15" i="3" s="1"/>
  <c r="H17" i="3"/>
  <c r="K17" i="3" s="1"/>
  <c r="H18" i="3"/>
  <c r="K18" i="3" s="1"/>
  <c r="H19" i="3"/>
  <c r="K19" i="3" s="1"/>
  <c r="H21" i="3"/>
  <c r="K21" i="3" s="1"/>
  <c r="H22" i="3"/>
  <c r="K22" i="3" s="1"/>
  <c r="J10" i="3"/>
  <c r="H16" i="3"/>
  <c r="K16" i="3" s="1"/>
  <c r="H20" i="3"/>
  <c r="K20" i="3" s="1"/>
  <c r="K25" i="3" l="1"/>
  <c r="J25" i="3"/>
  <c r="H25" i="3"/>
  <c r="F29" i="3" s="1"/>
  <c r="M27" i="3" l="1"/>
  <c r="M31" i="3" s="1"/>
  <c r="M33" i="3" s="1"/>
  <c r="H29" i="3"/>
</calcChain>
</file>

<file path=xl/sharedStrings.xml><?xml version="1.0" encoding="utf-8"?>
<sst xmlns="http://schemas.openxmlformats.org/spreadsheetml/2006/main" count="86" uniqueCount="73">
  <si>
    <t>Branderversicherungswert;</t>
  </si>
  <si>
    <t>Umrechnungsfaktor 1914er zu 2019er-Wert</t>
  </si>
  <si>
    <t>Reduzierung zum Bistumzielwert "66%"</t>
  </si>
  <si>
    <t>Ort</t>
  </si>
  <si>
    <t>Patronat</t>
  </si>
  <si>
    <t>Katholiken</t>
  </si>
  <si>
    <t xml:space="preserve">bisherige </t>
  </si>
  <si>
    <t>Denkmal-</t>
  </si>
  <si>
    <t>Straße</t>
  </si>
  <si>
    <t>Brand-</t>
  </si>
  <si>
    <t>Kategorie NEU:</t>
  </si>
  <si>
    <t>Kategoriefestlegung</t>
  </si>
  <si>
    <t>Kategorie</t>
  </si>
  <si>
    <t>schutz</t>
  </si>
  <si>
    <t>versicherungswert</t>
  </si>
  <si>
    <t>1914 in Mark</t>
  </si>
  <si>
    <t>2019 in Euro</t>
  </si>
  <si>
    <t xml:space="preserve">100% Bauunterhalt </t>
  </si>
  <si>
    <t>66% Bauunterhalt</t>
  </si>
  <si>
    <t>34% Bauunterhalt</t>
  </si>
  <si>
    <t>0% Bauunterhalt</t>
  </si>
  <si>
    <t>Altenstadt</t>
  </si>
  <si>
    <t>St. Andreas</t>
  </si>
  <si>
    <t>Büdingen</t>
  </si>
  <si>
    <t>St. Bonifatius</t>
  </si>
  <si>
    <t xml:space="preserve">   Düdelsheim</t>
  </si>
  <si>
    <t>St. Josef</t>
  </si>
  <si>
    <t>Gedern</t>
  </si>
  <si>
    <t>St. Petrus</t>
  </si>
  <si>
    <t xml:space="preserve">   Hirzenhain</t>
  </si>
  <si>
    <t>St. Barbara</t>
  </si>
  <si>
    <t>Nidda</t>
  </si>
  <si>
    <t>Liebfrauen</t>
  </si>
  <si>
    <t xml:space="preserve">   Ober-Schmitten</t>
  </si>
  <si>
    <t>St. Stephanus</t>
  </si>
  <si>
    <t>Ranstadt</t>
  </si>
  <si>
    <t>St. Anna</t>
  </si>
  <si>
    <t>Schotten</t>
  </si>
  <si>
    <t>Herz Jesu</t>
  </si>
  <si>
    <t>Stockheim</t>
  </si>
  <si>
    <t>St. Judas Thaddäus</t>
  </si>
  <si>
    <t>Maria, Königin des Friedens</t>
  </si>
  <si>
    <t>Wölfersheim</t>
  </si>
  <si>
    <t>Christkönig</t>
  </si>
  <si>
    <t xml:space="preserve">   Echzell</t>
  </si>
  <si>
    <t>Heilig Kreuz</t>
  </si>
  <si>
    <t xml:space="preserve">Gesamtwert ist: </t>
  </si>
  <si>
    <t>Bistumszielwert:</t>
  </si>
  <si>
    <t xml:space="preserve">Differenz: </t>
  </si>
  <si>
    <t>Prozentuale Abweichung zum Zielwert:</t>
  </si>
  <si>
    <t>Wenings</t>
  </si>
  <si>
    <t>A</t>
  </si>
  <si>
    <t>C</t>
  </si>
  <si>
    <t>B</t>
  </si>
  <si>
    <t>Gymnasiumstraße 24-26</t>
  </si>
  <si>
    <t>Höhenstraße 1</t>
  </si>
  <si>
    <t>Ludwigstraße 2</t>
  </si>
  <si>
    <t>Wetterauer Straße 11</t>
  </si>
  <si>
    <t>Neuer Weg 55</t>
  </si>
  <si>
    <t>Taunusstraße 8</t>
  </si>
  <si>
    <t>Beundestraße 8</t>
  </si>
  <si>
    <t>Fritz-Kreß-Straße 7</t>
  </si>
  <si>
    <t>Deckelung 2019/1914-Wert</t>
  </si>
  <si>
    <t>Brandversicherungswert ohne Deckelung:</t>
  </si>
  <si>
    <t>Ortenberg</t>
  </si>
  <si>
    <t>Bistum Mainz / Pastoraler Weg / Gebäudereduzierung Kirchen / Region Oberhessen - Pastoraler Raum Wetterau-Ost</t>
  </si>
  <si>
    <t>Mühlstraße 30</t>
  </si>
  <si>
    <t>Lohgasse 6</t>
  </si>
  <si>
    <t>Sudetenstraße 3</t>
  </si>
  <si>
    <t>Am Alten Born 8</t>
  </si>
  <si>
    <t>Aufeldstraße 19</t>
  </si>
  <si>
    <t>Amtshofstraße 5</t>
  </si>
  <si>
    <t>Zielwert aus Tabelle "222-09-16 BVW Zielberechnung  66 Prozent Kirchen nach neuen pastoralen Räumen.pdf"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</si>
</sst>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Mark&quot;;\-#,##0.00\ &quot;Mark&quot;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/>
    <xf numFmtId="9" fontId="2" fillId="0" borderId="0" xfId="2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6" xfId="0" applyNumberFormat="1" applyFill="1" applyBorder="1" applyAlignment="1" applyProtection="1"/>
    <xf numFmtId="0" fontId="8" fillId="0" borderId="6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9" fontId="7" fillId="2" borderId="6" xfId="0" applyNumberFormat="1" applyFont="1" applyFill="1" applyBorder="1" applyAlignment="1" applyProtection="1">
      <alignment horizontal="center"/>
    </xf>
    <xf numFmtId="9" fontId="7" fillId="3" borderId="6" xfId="0" applyNumberFormat="1" applyFont="1" applyFill="1" applyBorder="1" applyAlignment="1" applyProtection="1">
      <alignment horizontal="center"/>
    </xf>
    <xf numFmtId="9" fontId="7" fillId="4" borderId="0" xfId="0" applyNumberFormat="1" applyFont="1" applyFill="1" applyBorder="1" applyAlignment="1" applyProtection="1">
      <alignment horizontal="center"/>
    </xf>
    <xf numFmtId="9" fontId="7" fillId="5" borderId="6" xfId="0" applyNumberFormat="1" applyFont="1" applyFill="1" applyBorder="1" applyAlignment="1" applyProtection="1">
      <alignment horizontal="center"/>
    </xf>
    <xf numFmtId="9" fontId="7" fillId="0" borderId="0" xfId="0" applyNumberFormat="1" applyFont="1" applyFill="1" applyBorder="1" applyAlignment="1" applyProtection="1">
      <alignment horizontal="center"/>
    </xf>
    <xf numFmtId="1" fontId="3" fillId="0" borderId="6" xfId="0" applyNumberFormat="1" applyFont="1" applyFill="1" applyBorder="1" applyAlignment="1" applyProtection="1"/>
    <xf numFmtId="1" fontId="3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/>
    <xf numFmtId="1" fontId="3" fillId="0" borderId="4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vertical="center"/>
    </xf>
    <xf numFmtId="3" fontId="0" fillId="0" borderId="0" xfId="0" applyNumberForma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6" fontId="3" fillId="0" borderId="7" xfId="0" applyNumberFormat="1" applyFont="1" applyFill="1" applyBorder="1" applyAlignment="1" applyProtection="1"/>
    <xf numFmtId="6" fontId="3" fillId="0" borderId="2" xfId="0" applyNumberFormat="1" applyFont="1" applyFill="1" applyBorder="1" applyAlignment="1" applyProtection="1">
      <alignment horizontal="right"/>
    </xf>
    <xf numFmtId="0" fontId="3" fillId="0" borderId="8" xfId="0" applyNumberFormat="1" applyFont="1" applyFill="1" applyBorder="1" applyAlignment="1" applyProtection="1"/>
    <xf numFmtId="1" fontId="3" fillId="0" borderId="9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/>
    <xf numFmtId="3" fontId="6" fillId="0" borderId="9" xfId="0" applyNumberFormat="1" applyFont="1" applyFill="1" applyBorder="1" applyAlignment="1" applyProtection="1"/>
    <xf numFmtId="6" fontId="6" fillId="0" borderId="9" xfId="0" applyNumberFormat="1" applyFont="1" applyFill="1" applyBorder="1" applyAlignment="1" applyProtection="1"/>
    <xf numFmtId="6" fontId="6" fillId="0" borderId="10" xfId="0" applyNumberFormat="1" applyFont="1" applyFill="1" applyBorder="1" applyAlignment="1" applyProtection="1"/>
    <xf numFmtId="3" fontId="6" fillId="0" borderId="8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6" fontId="6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3" fontId="0" fillId="0" borderId="0" xfId="0" applyNumberFormat="1" applyFill="1" applyBorder="1" applyAlignment="1" applyProtection="1"/>
    <xf numFmtId="6" fontId="3" fillId="0" borderId="0" xfId="0" applyNumberFormat="1" applyFont="1" applyFill="1" applyBorder="1" applyAlignment="1" applyProtection="1">
      <alignment horizontal="right"/>
    </xf>
    <xf numFmtId="1" fontId="6" fillId="0" borderId="0" xfId="0" applyNumberFormat="1" applyFont="1" applyFill="1" applyBorder="1" applyAlignment="1" applyProtection="1"/>
    <xf numFmtId="6" fontId="6" fillId="0" borderId="0" xfId="1" applyNumberFormat="1" applyFont="1" applyFill="1" applyBorder="1" applyAlignment="1" applyProtection="1">
      <alignment horizontal="right"/>
    </xf>
    <xf numFmtId="10" fontId="6" fillId="0" borderId="0" xfId="0" applyNumberFormat="1" applyFont="1" applyFill="1" applyBorder="1" applyAlignment="1" applyProtection="1">
      <alignment horizontal="right"/>
    </xf>
    <xf numFmtId="6" fontId="9" fillId="0" borderId="4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/>
    <xf numFmtId="3" fontId="3" fillId="0" borderId="1" xfId="0" applyNumberFormat="1" applyFont="1" applyFill="1" applyBorder="1" applyAlignment="1" applyProtection="1"/>
    <xf numFmtId="3" fontId="6" fillId="0" borderId="3" xfId="0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 applyProtection="1">
      <alignment vertical="center"/>
    </xf>
    <xf numFmtId="3" fontId="3" fillId="0" borderId="7" xfId="0" applyNumberFormat="1" applyFont="1" applyFill="1" applyBorder="1" applyAlignment="1" applyProtection="1"/>
    <xf numFmtId="3" fontId="6" fillId="0" borderId="10" xfId="0" applyNumberFormat="1" applyFont="1" applyFill="1" applyBorder="1" applyAlignment="1" applyProtection="1"/>
    <xf numFmtId="3" fontId="0" fillId="0" borderId="0" xfId="0" applyNumberFormat="1"/>
    <xf numFmtId="0" fontId="10" fillId="0" borderId="0" xfId="0" applyFont="1"/>
    <xf numFmtId="6" fontId="10" fillId="0" borderId="0" xfId="3" applyNumberFormat="1" applyFont="1"/>
    <xf numFmtId="164" fontId="11" fillId="0" borderId="0" xfId="3" applyNumberFormat="1" applyFont="1" applyFill="1" applyBorder="1" applyAlignment="1" applyProtection="1"/>
    <xf numFmtId="6" fontId="11" fillId="0" borderId="4" xfId="0" applyNumberFormat="1" applyFont="1" applyFill="1" applyBorder="1" applyAlignment="1" applyProtection="1">
      <alignment vertical="center"/>
    </xf>
    <xf numFmtId="6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3" fontId="4" fillId="3" borderId="0" xfId="0" applyNumberFormat="1" applyFont="1" applyFill="1" applyBorder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</cellXfs>
  <cellStyles count="4">
    <cellStyle name="Komma" xfId="1" builtinId="3"/>
    <cellStyle name="Prozent" xfId="2" builtinId="5"/>
    <cellStyle name="Standard" xfId="0" builtinId="0"/>
    <cellStyle name="Währung" xfId="3" builtinId="4"/>
  </cellStyles>
  <dxfs count="29"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b val="0"/>
        <i val="0"/>
      </font>
      <numFmt numFmtId="165" formatCode="#,##0\ &quot;€&quot;"/>
      <fill>
        <patternFill patternType="solid"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numFmt numFmtId="165" formatCode="#,##0\ &quot;€&quot;"/>
      <fill>
        <patternFill patternType="solid"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numFmt numFmtId="165" formatCode="#,##0\ &quot;€&quot;"/>
      <fill>
        <patternFill patternType="solid"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numFmt numFmtId="166" formatCode="#,##0.00\ &quot;€&quot;"/>
      <fill>
        <patternFill patternType="solid">
          <fgColor rgb="FFFF0000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numFmt numFmtId="166" formatCode="#,##0.00\ &quot;€&quot;"/>
      <fill>
        <patternFill patternType="solid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numFmt numFmtId="165" formatCode="#,##0\ &quot;€&quot;"/>
      <fill>
        <patternFill patternType="solid"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numFmt numFmtId="165" formatCode="#,##0\ &quot;€&quot;"/>
      <fill>
        <patternFill patternType="solid"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numFmt numFmtId="165" formatCode="#,##0\ &quot;€&quot;"/>
      <fill>
        <patternFill patternType="solid"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numFmt numFmtId="166" formatCode="#,##0.00\ &quot;€&quot;"/>
      <fill>
        <patternFill patternType="solid">
          <fgColor rgb="FFFF0000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numFmt numFmtId="166" formatCode="#,##0.00\ &quot;€&quot;"/>
      <fill>
        <patternFill patternType="solid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numFmt numFmtId="165" formatCode="#,##0\ &quot;€&quot;"/>
      <fill>
        <patternFill patternType="solid"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numFmt numFmtId="165" formatCode="#,##0\ &quot;€&quot;"/>
      <fill>
        <patternFill patternType="solid"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numFmt numFmtId="165" formatCode="#,##0\ &quot;€&quot;"/>
      <fill>
        <patternFill patternType="solid"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numFmt numFmtId="166" formatCode="#,##0.00\ &quot;€&quot;"/>
      <fill>
        <patternFill patternType="solid">
          <fgColor rgb="FFFF0000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numFmt numFmtId="166" formatCode="#,##0.00\ &quot;€&quot;"/>
      <fill>
        <patternFill patternType="solid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numFmt numFmtId="165" formatCode="#,##0\ &quot;€&quot;"/>
      <fill>
        <patternFill patternType="solid"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numFmt numFmtId="165" formatCode="#,##0\ &quot;€&quot;"/>
      <fill>
        <patternFill patternType="solid"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numFmt numFmtId="165" formatCode="#,##0\ &quot;€&quot;"/>
      <fill>
        <patternFill patternType="solid"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numFmt numFmtId="166" formatCode="#,##0.00\ &quot;€&quot;"/>
      <fill>
        <patternFill patternType="solid">
          <fgColor rgb="FFFF0000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numFmt numFmtId="166" formatCode="#,##0.00\ &quot;€&quot;"/>
      <fill>
        <patternFill patternType="solid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numFmt numFmtId="165" formatCode="#,##0\ &quot;€&quot;"/>
      <fill>
        <patternFill patternType="solid"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numFmt numFmtId="165" formatCode="#,##0\ &quot;€&quot;"/>
      <fill>
        <patternFill patternType="solid"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numFmt numFmtId="165" formatCode="#,##0\ &quot;€&quot;"/>
      <fill>
        <patternFill patternType="solid"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numFmt numFmtId="166" formatCode="#,##0.00\ &quot;€&quot;"/>
      <fill>
        <patternFill patternType="solid">
          <fgColor rgb="FFFF0000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numFmt numFmtId="166" formatCode="#,##0.00\ &quot;€&quot;"/>
      <fill>
        <patternFill patternType="solid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view="pageBreakPreview" zoomScaleNormal="100" zoomScaleSheetLayoutView="100" workbookViewId="0">
      <pane ySplit="8" topLeftCell="A9" activePane="bottomLeft" state="frozen"/>
      <selection pane="bottomLeft" activeCell="O10" sqref="O10"/>
    </sheetView>
  </sheetViews>
  <sheetFormatPr baseColWidth="10" defaultRowHeight="15" x14ac:dyDescent="0.2"/>
  <cols>
    <col min="1" max="1" width="11.5546875" customWidth="1"/>
    <col min="2" max="2" width="17" customWidth="1"/>
    <col min="3" max="3" width="7.44140625" style="74" bestFit="1" customWidth="1"/>
    <col min="4" max="4" width="7" bestFit="1" customWidth="1"/>
    <col min="5" max="5" width="6.77734375" bestFit="1" customWidth="1"/>
    <col min="6" max="6" width="15.21875" customWidth="1"/>
    <col min="7" max="8" width="12.77734375" bestFit="1" customWidth="1"/>
    <col min="9" max="9" width="1.44140625" customWidth="1"/>
    <col min="10" max="13" width="13.88671875" customWidth="1"/>
    <col min="14" max="14" width="2" customWidth="1"/>
    <col min="15" max="15" width="3.77734375" customWidth="1"/>
    <col min="16" max="16" width="17.77734375" bestFit="1" customWidth="1"/>
    <col min="17" max="17" width="30.6640625" bestFit="1" customWidth="1"/>
    <col min="18" max="18" width="8.33203125" bestFit="1" customWidth="1"/>
  </cols>
  <sheetData>
    <row r="1" spans="1:19" ht="15.75" x14ac:dyDescent="0.25">
      <c r="A1" s="1"/>
      <c r="B1" s="2"/>
      <c r="C1" s="66"/>
      <c r="D1" s="3"/>
      <c r="E1" s="2"/>
      <c r="F1" s="2"/>
      <c r="G1" s="2"/>
      <c r="H1" s="2"/>
      <c r="I1" s="2"/>
      <c r="J1" s="2"/>
      <c r="K1" s="4"/>
      <c r="L1" s="4"/>
      <c r="M1" s="5"/>
      <c r="N1" s="4"/>
      <c r="O1" s="4"/>
      <c r="Q1" s="8" t="s">
        <v>0</v>
      </c>
    </row>
    <row r="2" spans="1:19" ht="15.75" x14ac:dyDescent="0.25">
      <c r="A2" s="1" t="s">
        <v>65</v>
      </c>
      <c r="B2" s="2"/>
      <c r="C2" s="66"/>
      <c r="D2" s="3"/>
      <c r="E2" s="2"/>
      <c r="F2" s="2"/>
      <c r="G2" s="2"/>
      <c r="H2" s="2"/>
      <c r="I2" s="2"/>
      <c r="J2" s="2"/>
      <c r="K2" s="4"/>
      <c r="L2" s="6"/>
      <c r="M2" s="7"/>
      <c r="N2" s="4"/>
      <c r="Q2" s="6" t="s">
        <v>1</v>
      </c>
      <c r="R2" s="6">
        <v>14.542999999999999</v>
      </c>
    </row>
    <row r="3" spans="1:19" ht="15.75" x14ac:dyDescent="0.25">
      <c r="A3" s="1"/>
      <c r="B3" s="2"/>
      <c r="C3" s="66"/>
      <c r="D3" s="3"/>
      <c r="E3" s="2"/>
      <c r="F3" s="2"/>
      <c r="G3" s="2"/>
      <c r="H3" s="2"/>
      <c r="I3" s="2"/>
      <c r="J3" s="2"/>
      <c r="K3" s="4"/>
      <c r="L3" s="4"/>
      <c r="M3" s="5"/>
      <c r="N3" s="4"/>
      <c r="P3" s="4"/>
      <c r="Q3" s="75" t="s">
        <v>62</v>
      </c>
      <c r="R3" s="76">
        <v>8000000</v>
      </c>
      <c r="S3" s="77">
        <f>R3/R2</f>
        <v>550092.82816475281</v>
      </c>
    </row>
    <row r="4" spans="1:19" ht="15.75" x14ac:dyDescent="0.25">
      <c r="A4" s="1" t="s">
        <v>2</v>
      </c>
      <c r="B4" s="9"/>
      <c r="C4" s="66"/>
      <c r="D4" s="3"/>
      <c r="E4" s="2"/>
      <c r="F4" s="2"/>
      <c r="G4" s="2"/>
      <c r="H4" s="2"/>
      <c r="I4" s="2"/>
      <c r="J4" s="2"/>
      <c r="K4" s="4"/>
      <c r="L4" s="4"/>
      <c r="M4" s="5"/>
      <c r="N4" s="4"/>
      <c r="P4" s="4"/>
    </row>
    <row r="5" spans="1:19" x14ac:dyDescent="0.2">
      <c r="A5" s="10"/>
      <c r="B5" s="10"/>
      <c r="C5" s="67"/>
      <c r="D5" s="11"/>
      <c r="E5" s="10"/>
      <c r="F5" s="10"/>
      <c r="G5" s="10"/>
      <c r="H5" s="10"/>
      <c r="I5" s="10"/>
      <c r="J5" s="10"/>
      <c r="K5" s="4"/>
      <c r="L5" s="4"/>
      <c r="M5" s="5"/>
      <c r="N5" s="4"/>
      <c r="O5" s="80" t="s">
        <v>11</v>
      </c>
      <c r="P5" s="4"/>
    </row>
    <row r="6" spans="1:19" x14ac:dyDescent="0.2">
      <c r="A6" s="12" t="s">
        <v>3</v>
      </c>
      <c r="B6" s="12" t="s">
        <v>4</v>
      </c>
      <c r="C6" s="68" t="s">
        <v>5</v>
      </c>
      <c r="D6" s="12" t="s">
        <v>6</v>
      </c>
      <c r="E6" s="13" t="s">
        <v>7</v>
      </c>
      <c r="F6" s="12" t="s">
        <v>8</v>
      </c>
      <c r="G6" s="13" t="s">
        <v>9</v>
      </c>
      <c r="H6" s="12" t="s">
        <v>9</v>
      </c>
      <c r="I6" s="13"/>
      <c r="J6" s="14" t="s">
        <v>10</v>
      </c>
      <c r="K6" s="15"/>
      <c r="L6" s="16"/>
      <c r="M6" s="17"/>
      <c r="N6" s="18"/>
      <c r="P6" s="6"/>
    </row>
    <row r="7" spans="1:19" x14ac:dyDescent="0.2">
      <c r="A7" s="19"/>
      <c r="B7" s="19"/>
      <c r="C7" s="69"/>
      <c r="D7" s="19" t="s">
        <v>12</v>
      </c>
      <c r="E7" s="20" t="s">
        <v>13</v>
      </c>
      <c r="F7" s="19"/>
      <c r="G7" s="20" t="s">
        <v>14</v>
      </c>
      <c r="H7" s="19" t="s">
        <v>14</v>
      </c>
      <c r="I7" s="20"/>
      <c r="J7" s="15">
        <v>1</v>
      </c>
      <c r="K7" s="15">
        <v>2</v>
      </c>
      <c r="L7" s="16">
        <v>3</v>
      </c>
      <c r="M7" s="15">
        <v>4</v>
      </c>
      <c r="N7" s="18"/>
      <c r="O7" s="18"/>
      <c r="P7" s="18"/>
    </row>
    <row r="8" spans="1:19" x14ac:dyDescent="0.2">
      <c r="A8" s="21"/>
      <c r="B8" s="22"/>
      <c r="C8" s="70"/>
      <c r="D8" s="22"/>
      <c r="E8" s="23"/>
      <c r="F8" s="22"/>
      <c r="G8" s="18" t="s">
        <v>15</v>
      </c>
      <c r="H8" s="24" t="s">
        <v>16</v>
      </c>
      <c r="I8" s="18"/>
      <c r="J8" s="25" t="s">
        <v>17</v>
      </c>
      <c r="K8" s="26" t="s">
        <v>18</v>
      </c>
      <c r="L8" s="27" t="s">
        <v>19</v>
      </c>
      <c r="M8" s="28" t="s">
        <v>20</v>
      </c>
      <c r="N8" s="29"/>
      <c r="O8" s="29"/>
      <c r="P8" s="29"/>
    </row>
    <row r="9" spans="1:19" ht="7.5" customHeight="1" x14ac:dyDescent="0.2">
      <c r="A9" s="30"/>
      <c r="B9" s="30"/>
      <c r="C9" s="66"/>
      <c r="D9" s="32"/>
      <c r="E9" s="3"/>
      <c r="F9" s="33"/>
      <c r="G9" s="2"/>
      <c r="H9" s="33"/>
      <c r="I9" s="2"/>
      <c r="J9" s="33"/>
      <c r="K9" s="33"/>
      <c r="L9" s="2"/>
      <c r="M9" s="34"/>
      <c r="N9" s="2"/>
      <c r="O9" s="35"/>
      <c r="P9" s="35"/>
    </row>
    <row r="10" spans="1:19" x14ac:dyDescent="0.2">
      <c r="A10" s="36" t="s">
        <v>21</v>
      </c>
      <c r="B10" s="36" t="s">
        <v>22</v>
      </c>
      <c r="C10" s="71">
        <v>3672</v>
      </c>
      <c r="D10" s="37" t="s">
        <v>51</v>
      </c>
      <c r="E10" s="83"/>
      <c r="F10" s="38" t="s">
        <v>61</v>
      </c>
      <c r="G10" s="71">
        <v>143000</v>
      </c>
      <c r="H10" s="78">
        <f t="shared" ref="H10:H23" si="0">IF(G10&gt;=$S$3,$S$3*$R$2,G10*$R$2)</f>
        <v>2079649</v>
      </c>
      <c r="I10" s="65"/>
      <c r="J10" s="65">
        <f t="shared" ref="J10:J23" si="1">IF($O10=1,$H10*1,"")</f>
        <v>2079649</v>
      </c>
      <c r="K10" s="65" t="str">
        <f t="shared" ref="K10:K23" si="2">IF($O10=2,$H10*0.66,"")</f>
        <v/>
      </c>
      <c r="L10" s="65" t="str">
        <f t="shared" ref="L10:L23" si="3">IF($O10=3,$H10*0.34,"")</f>
        <v/>
      </c>
      <c r="M10" s="65" t="str">
        <f>IF($O10&gt;3,$H10*0,"")</f>
        <v/>
      </c>
      <c r="N10" s="39"/>
      <c r="O10" s="81">
        <v>1</v>
      </c>
      <c r="P10" s="40"/>
    </row>
    <row r="11" spans="1:19" x14ac:dyDescent="0.2">
      <c r="A11" s="36" t="s">
        <v>23</v>
      </c>
      <c r="B11" s="36" t="s">
        <v>24</v>
      </c>
      <c r="C11" s="71">
        <v>2864</v>
      </c>
      <c r="D11" s="37" t="s">
        <v>51</v>
      </c>
      <c r="E11" s="83"/>
      <c r="F11" s="38" t="s">
        <v>54</v>
      </c>
      <c r="G11" s="71">
        <v>158760</v>
      </c>
      <c r="H11" s="78">
        <f t="shared" si="0"/>
        <v>2308846.6799999997</v>
      </c>
      <c r="I11" s="65"/>
      <c r="J11" s="65">
        <f t="shared" si="1"/>
        <v>2308846.6799999997</v>
      </c>
      <c r="K11" s="65" t="str">
        <f t="shared" si="2"/>
        <v/>
      </c>
      <c r="L11" s="65" t="str">
        <f t="shared" si="3"/>
        <v/>
      </c>
      <c r="M11" s="65" t="str">
        <f t="shared" ref="M11:M23" si="4">IF($O11&gt;3,$H11*0,"")</f>
        <v/>
      </c>
      <c r="N11" s="39"/>
      <c r="O11" s="81">
        <v>1</v>
      </c>
      <c r="P11" s="40"/>
    </row>
    <row r="12" spans="1:19" x14ac:dyDescent="0.2">
      <c r="A12" s="36" t="s">
        <v>25</v>
      </c>
      <c r="B12" s="38" t="s">
        <v>26</v>
      </c>
      <c r="C12" s="71"/>
      <c r="D12" s="37" t="s">
        <v>52</v>
      </c>
      <c r="E12" s="83"/>
      <c r="F12" s="38" t="s">
        <v>69</v>
      </c>
      <c r="G12" s="71">
        <v>19320</v>
      </c>
      <c r="H12" s="78">
        <f t="shared" si="0"/>
        <v>280970.76</v>
      </c>
      <c r="I12" s="65"/>
      <c r="J12" s="65">
        <f t="shared" si="1"/>
        <v>280970.76</v>
      </c>
      <c r="K12" s="65" t="str">
        <f t="shared" si="2"/>
        <v/>
      </c>
      <c r="L12" s="65" t="str">
        <f t="shared" si="3"/>
        <v/>
      </c>
      <c r="M12" s="65" t="str">
        <f t="shared" si="4"/>
        <v/>
      </c>
      <c r="N12" s="41"/>
      <c r="O12" s="82">
        <v>1</v>
      </c>
      <c r="P12" s="42"/>
    </row>
    <row r="13" spans="1:19" x14ac:dyDescent="0.2">
      <c r="A13" s="36" t="s">
        <v>27</v>
      </c>
      <c r="B13" s="36" t="s">
        <v>28</v>
      </c>
      <c r="C13" s="71">
        <v>1100</v>
      </c>
      <c r="D13" s="37" t="s">
        <v>51</v>
      </c>
      <c r="E13" s="83"/>
      <c r="F13" s="36" t="s">
        <v>66</v>
      </c>
      <c r="G13" s="71">
        <v>99550</v>
      </c>
      <c r="H13" s="78">
        <f t="shared" si="0"/>
        <v>1447755.65</v>
      </c>
      <c r="I13" s="65"/>
      <c r="J13" s="65">
        <f t="shared" si="1"/>
        <v>1447755.65</v>
      </c>
      <c r="K13" s="65" t="str">
        <f t="shared" si="2"/>
        <v/>
      </c>
      <c r="L13" s="65" t="str">
        <f t="shared" si="3"/>
        <v/>
      </c>
      <c r="M13" s="65" t="str">
        <f t="shared" si="4"/>
        <v/>
      </c>
      <c r="N13" s="39"/>
      <c r="O13" s="81">
        <v>1</v>
      </c>
      <c r="P13" s="40"/>
    </row>
    <row r="14" spans="1:19" x14ac:dyDescent="0.2">
      <c r="A14" s="36" t="s">
        <v>29</v>
      </c>
      <c r="B14" s="38" t="s">
        <v>30</v>
      </c>
      <c r="C14" s="71"/>
      <c r="D14" s="37" t="s">
        <v>53</v>
      </c>
      <c r="E14" s="83"/>
      <c r="F14" s="38" t="s">
        <v>55</v>
      </c>
      <c r="G14" s="71">
        <v>94800</v>
      </c>
      <c r="H14" s="78">
        <f t="shared" si="0"/>
        <v>1378676.4</v>
      </c>
      <c r="I14" s="65"/>
      <c r="J14" s="65">
        <f t="shared" si="1"/>
        <v>1378676.4</v>
      </c>
      <c r="K14" s="65" t="str">
        <f t="shared" si="2"/>
        <v/>
      </c>
      <c r="L14" s="65" t="str">
        <f t="shared" si="3"/>
        <v/>
      </c>
      <c r="M14" s="65" t="str">
        <f t="shared" si="4"/>
        <v/>
      </c>
      <c r="N14" s="41"/>
      <c r="O14" s="82">
        <v>1</v>
      </c>
      <c r="P14" s="42"/>
    </row>
    <row r="15" spans="1:19" x14ac:dyDescent="0.2">
      <c r="A15" s="36" t="s">
        <v>31</v>
      </c>
      <c r="B15" s="36" t="s">
        <v>32</v>
      </c>
      <c r="C15" s="71">
        <v>2243</v>
      </c>
      <c r="D15" s="37" t="s">
        <v>51</v>
      </c>
      <c r="E15" s="83"/>
      <c r="F15" s="38" t="s">
        <v>56</v>
      </c>
      <c r="G15" s="71">
        <v>251100</v>
      </c>
      <c r="H15" s="78">
        <f t="shared" si="0"/>
        <v>3651747.3</v>
      </c>
      <c r="I15" s="65"/>
      <c r="J15" s="65">
        <f t="shared" si="1"/>
        <v>3651747.3</v>
      </c>
      <c r="K15" s="65" t="str">
        <f t="shared" si="2"/>
        <v/>
      </c>
      <c r="L15" s="65" t="str">
        <f t="shared" si="3"/>
        <v/>
      </c>
      <c r="M15" s="65" t="str">
        <f t="shared" si="4"/>
        <v/>
      </c>
      <c r="N15" s="39"/>
      <c r="O15" s="81">
        <v>1</v>
      </c>
      <c r="P15" s="40"/>
    </row>
    <row r="16" spans="1:19" x14ac:dyDescent="0.2">
      <c r="A16" s="36" t="s">
        <v>33</v>
      </c>
      <c r="B16" s="38" t="s">
        <v>34</v>
      </c>
      <c r="C16" s="71"/>
      <c r="D16" s="37" t="s">
        <v>52</v>
      </c>
      <c r="E16" s="83"/>
      <c r="F16" s="38" t="s">
        <v>70</v>
      </c>
      <c r="G16" s="71">
        <v>42260</v>
      </c>
      <c r="H16" s="78">
        <f t="shared" si="0"/>
        <v>614587.17999999993</v>
      </c>
      <c r="I16" s="65"/>
      <c r="J16" s="65">
        <f t="shared" si="1"/>
        <v>614587.17999999993</v>
      </c>
      <c r="K16" s="65" t="str">
        <f t="shared" si="2"/>
        <v/>
      </c>
      <c r="L16" s="65" t="str">
        <f t="shared" si="3"/>
        <v/>
      </c>
      <c r="M16" s="65" t="str">
        <f t="shared" si="4"/>
        <v/>
      </c>
      <c r="N16" s="41"/>
      <c r="O16" s="82">
        <v>1</v>
      </c>
      <c r="P16" s="42"/>
    </row>
    <row r="17" spans="1:16" x14ac:dyDescent="0.2">
      <c r="A17" s="36" t="s">
        <v>35</v>
      </c>
      <c r="B17" s="36" t="s">
        <v>36</v>
      </c>
      <c r="C17" s="71">
        <v>802</v>
      </c>
      <c r="D17" s="37" t="s">
        <v>53</v>
      </c>
      <c r="E17" s="83"/>
      <c r="F17" s="38" t="s">
        <v>57</v>
      </c>
      <c r="G17" s="71">
        <v>185640</v>
      </c>
      <c r="H17" s="78">
        <f t="shared" si="0"/>
        <v>2699762.52</v>
      </c>
      <c r="I17" s="65"/>
      <c r="J17" s="65">
        <f t="shared" si="1"/>
        <v>2699762.52</v>
      </c>
      <c r="K17" s="65" t="str">
        <f t="shared" si="2"/>
        <v/>
      </c>
      <c r="L17" s="65" t="str">
        <f t="shared" si="3"/>
        <v/>
      </c>
      <c r="M17" s="65" t="str">
        <f t="shared" si="4"/>
        <v/>
      </c>
      <c r="N17" s="39"/>
      <c r="O17" s="81">
        <v>1</v>
      </c>
      <c r="P17" s="40"/>
    </row>
    <row r="18" spans="1:16" x14ac:dyDescent="0.2">
      <c r="A18" s="36" t="s">
        <v>37</v>
      </c>
      <c r="B18" s="36" t="s">
        <v>38</v>
      </c>
      <c r="C18" s="71">
        <v>1180</v>
      </c>
      <c r="D18" s="37" t="s">
        <v>53</v>
      </c>
      <c r="E18" s="83"/>
      <c r="F18" s="36" t="s">
        <v>67</v>
      </c>
      <c r="G18" s="71">
        <v>99960</v>
      </c>
      <c r="H18" s="78">
        <f t="shared" si="0"/>
        <v>1453718.28</v>
      </c>
      <c r="I18" s="65"/>
      <c r="J18" s="65">
        <f t="shared" si="1"/>
        <v>1453718.28</v>
      </c>
      <c r="K18" s="65" t="str">
        <f t="shared" si="2"/>
        <v/>
      </c>
      <c r="L18" s="65" t="str">
        <f t="shared" si="3"/>
        <v/>
      </c>
      <c r="M18" s="65" t="str">
        <f t="shared" si="4"/>
        <v/>
      </c>
      <c r="N18" s="39"/>
      <c r="O18" s="81">
        <v>1</v>
      </c>
      <c r="P18" s="40"/>
    </row>
    <row r="19" spans="1:16" x14ac:dyDescent="0.2">
      <c r="A19" s="36" t="s">
        <v>39</v>
      </c>
      <c r="B19" s="36" t="s">
        <v>40</v>
      </c>
      <c r="C19" s="71">
        <v>1410</v>
      </c>
      <c r="D19" s="37" t="s">
        <v>53</v>
      </c>
      <c r="E19" s="83"/>
      <c r="F19" s="36" t="s">
        <v>68</v>
      </c>
      <c r="G19" s="71">
        <v>61500</v>
      </c>
      <c r="H19" s="78">
        <f t="shared" si="0"/>
        <v>894394.5</v>
      </c>
      <c r="I19" s="65"/>
      <c r="J19" s="65">
        <f t="shared" si="1"/>
        <v>894394.5</v>
      </c>
      <c r="K19" s="65" t="str">
        <f t="shared" si="2"/>
        <v/>
      </c>
      <c r="L19" s="65" t="str">
        <f t="shared" si="3"/>
        <v/>
      </c>
      <c r="M19" s="65" t="str">
        <f t="shared" si="4"/>
        <v/>
      </c>
      <c r="N19" s="39"/>
      <c r="O19" s="81">
        <v>1</v>
      </c>
      <c r="P19" s="40"/>
    </row>
    <row r="20" spans="1:16" x14ac:dyDescent="0.2">
      <c r="A20" s="36" t="s">
        <v>64</v>
      </c>
      <c r="B20" s="38"/>
      <c r="C20" s="71"/>
      <c r="D20" s="37" t="s">
        <v>52</v>
      </c>
      <c r="E20" s="83"/>
      <c r="F20" s="38" t="s">
        <v>58</v>
      </c>
      <c r="G20" s="71">
        <v>92260</v>
      </c>
      <c r="H20" s="78">
        <f t="shared" si="0"/>
        <v>1341737.18</v>
      </c>
      <c r="I20" s="65"/>
      <c r="J20" s="65">
        <f t="shared" si="1"/>
        <v>1341737.18</v>
      </c>
      <c r="K20" s="65" t="str">
        <f t="shared" si="2"/>
        <v/>
      </c>
      <c r="L20" s="65" t="str">
        <f t="shared" si="3"/>
        <v/>
      </c>
      <c r="M20" s="65" t="str">
        <f t="shared" si="4"/>
        <v/>
      </c>
      <c r="N20" s="41"/>
      <c r="O20" s="82">
        <v>1</v>
      </c>
      <c r="P20" s="42"/>
    </row>
    <row r="21" spans="1:16" x14ac:dyDescent="0.2">
      <c r="A21" s="36" t="s">
        <v>50</v>
      </c>
      <c r="B21" s="36" t="s">
        <v>41</v>
      </c>
      <c r="C21" s="71">
        <v>590</v>
      </c>
      <c r="D21" s="37" t="s">
        <v>52</v>
      </c>
      <c r="E21" s="83"/>
      <c r="F21" s="36" t="s">
        <v>71</v>
      </c>
      <c r="G21" s="71">
        <v>37320</v>
      </c>
      <c r="H21" s="78">
        <f t="shared" si="0"/>
        <v>542744.76</v>
      </c>
      <c r="I21" s="65"/>
      <c r="J21" s="65">
        <f t="shared" si="1"/>
        <v>542744.76</v>
      </c>
      <c r="K21" s="65" t="str">
        <f t="shared" si="2"/>
        <v/>
      </c>
      <c r="L21" s="65" t="str">
        <f t="shared" si="3"/>
        <v/>
      </c>
      <c r="M21" s="65" t="str">
        <f t="shared" si="4"/>
        <v/>
      </c>
      <c r="N21" s="39"/>
      <c r="O21" s="81">
        <v>1</v>
      </c>
      <c r="P21" s="40"/>
    </row>
    <row r="22" spans="1:16" x14ac:dyDescent="0.2">
      <c r="A22" s="36" t="s">
        <v>42</v>
      </c>
      <c r="B22" s="36" t="s">
        <v>43</v>
      </c>
      <c r="C22" s="71">
        <v>2793</v>
      </c>
      <c r="D22" s="37" t="s">
        <v>51</v>
      </c>
      <c r="E22" s="83"/>
      <c r="F22" s="38" t="s">
        <v>59</v>
      </c>
      <c r="G22" s="71">
        <v>125200</v>
      </c>
      <c r="H22" s="78">
        <f t="shared" si="0"/>
        <v>1820783.5999999999</v>
      </c>
      <c r="I22" s="65"/>
      <c r="J22" s="65">
        <f t="shared" si="1"/>
        <v>1820783.5999999999</v>
      </c>
      <c r="K22" s="65" t="str">
        <f t="shared" si="2"/>
        <v/>
      </c>
      <c r="L22" s="65" t="str">
        <f t="shared" si="3"/>
        <v/>
      </c>
      <c r="M22" s="65" t="str">
        <f t="shared" si="4"/>
        <v/>
      </c>
      <c r="N22" s="39"/>
      <c r="O22" s="81">
        <v>1</v>
      </c>
      <c r="P22" s="40"/>
    </row>
    <row r="23" spans="1:16" x14ac:dyDescent="0.2">
      <c r="A23" s="36" t="s">
        <v>44</v>
      </c>
      <c r="B23" s="36" t="s">
        <v>45</v>
      </c>
      <c r="C23" s="71"/>
      <c r="D23" s="37" t="s">
        <v>53</v>
      </c>
      <c r="E23" s="83"/>
      <c r="F23" s="38" t="s">
        <v>60</v>
      </c>
      <c r="G23" s="71">
        <v>64800</v>
      </c>
      <c r="H23" s="78">
        <f t="shared" si="0"/>
        <v>942386.39999999991</v>
      </c>
      <c r="I23" s="65"/>
      <c r="J23" s="65">
        <f t="shared" si="1"/>
        <v>942386.39999999991</v>
      </c>
      <c r="K23" s="65" t="str">
        <f t="shared" si="2"/>
        <v/>
      </c>
      <c r="L23" s="65" t="str">
        <f t="shared" si="3"/>
        <v/>
      </c>
      <c r="M23" s="65" t="str">
        <f t="shared" si="4"/>
        <v/>
      </c>
      <c r="N23" s="39"/>
      <c r="O23" s="81">
        <v>1</v>
      </c>
      <c r="P23" s="40"/>
    </row>
    <row r="24" spans="1:16" x14ac:dyDescent="0.2">
      <c r="A24" s="43"/>
      <c r="B24" s="43"/>
      <c r="C24" s="72"/>
      <c r="D24" s="44"/>
      <c r="E24" s="44"/>
      <c r="F24" s="43"/>
      <c r="G24" s="43"/>
      <c r="H24" s="45"/>
      <c r="I24" s="45"/>
      <c r="J24" s="45"/>
      <c r="K24" s="45"/>
      <c r="L24" s="45"/>
      <c r="M24" s="46"/>
      <c r="N24" s="47"/>
      <c r="O24" s="35"/>
      <c r="P24" s="35"/>
    </row>
    <row r="25" spans="1:16" ht="15.75" thickBot="1" x14ac:dyDescent="0.25">
      <c r="A25" s="48"/>
      <c r="B25" s="48"/>
      <c r="C25" s="73">
        <f>SUM(C10:C24)</f>
        <v>16654</v>
      </c>
      <c r="D25" s="49"/>
      <c r="E25" s="50"/>
      <c r="F25" s="51"/>
      <c r="G25" s="52">
        <f>SUM(G10:G23)</f>
        <v>1475470</v>
      </c>
      <c r="H25" s="53">
        <f>SUM(H10:H23)</f>
        <v>21457760.209999997</v>
      </c>
      <c r="I25" s="53"/>
      <c r="J25" s="53">
        <f>SUM(J10:J23)</f>
        <v>21457760.209999997</v>
      </c>
      <c r="K25" s="53">
        <f>SUM(K10:K23)</f>
        <v>0</v>
      </c>
      <c r="L25" s="53">
        <f>SUM(L10:L23)</f>
        <v>0</v>
      </c>
      <c r="M25" s="54">
        <f>SUM(M10:M23)</f>
        <v>0</v>
      </c>
      <c r="N25" s="55"/>
      <c r="O25" s="56"/>
      <c r="P25" s="56"/>
    </row>
    <row r="26" spans="1:16" ht="15.75" thickTop="1" x14ac:dyDescent="0.2">
      <c r="A26" s="31"/>
      <c r="B26" s="31"/>
      <c r="C26" s="66"/>
      <c r="D26" s="20"/>
      <c r="E26" s="2"/>
      <c r="F26" s="2"/>
      <c r="G26" s="2"/>
      <c r="H26" s="2"/>
      <c r="I26" s="2"/>
      <c r="J26" s="2"/>
      <c r="K26" s="2"/>
      <c r="L26" s="2"/>
      <c r="M26" s="57"/>
      <c r="N26" s="2"/>
      <c r="O26" s="2"/>
      <c r="P26" s="2"/>
    </row>
    <row r="27" spans="1:16" x14ac:dyDescent="0.2">
      <c r="A27" s="31"/>
      <c r="B27" s="35"/>
      <c r="C27" s="66"/>
      <c r="D27" s="20"/>
      <c r="E27" s="2"/>
      <c r="F27" s="2" t="s">
        <v>63</v>
      </c>
      <c r="G27" s="2"/>
      <c r="H27" s="79">
        <f>G25*$R$2</f>
        <v>21457760.209999997</v>
      </c>
      <c r="I27" s="2"/>
      <c r="J27" s="2"/>
      <c r="K27" s="35" t="s">
        <v>46</v>
      </c>
      <c r="L27" s="2"/>
      <c r="M27" s="58">
        <f>SUM(J25:L25)</f>
        <v>21457760.209999997</v>
      </c>
      <c r="N27" s="59"/>
      <c r="O27" s="60"/>
      <c r="P27" s="60"/>
    </row>
    <row r="28" spans="1:16" ht="9" customHeight="1" x14ac:dyDescent="0.2">
      <c r="A28" s="31"/>
      <c r="B28" s="31"/>
      <c r="C28" s="66"/>
      <c r="D28" s="20"/>
      <c r="E28" s="2"/>
      <c r="F28" s="2"/>
      <c r="G28" s="2"/>
      <c r="I28" s="2"/>
      <c r="J28" s="2"/>
      <c r="K28" s="2"/>
      <c r="L28" s="2"/>
      <c r="M28" s="61"/>
      <c r="N28" s="59"/>
      <c r="O28" s="60"/>
      <c r="P28" s="60"/>
    </row>
    <row r="29" spans="1:16" x14ac:dyDescent="0.2">
      <c r="A29" s="31"/>
      <c r="B29" s="31"/>
      <c r="C29" s="66"/>
      <c r="D29" s="20"/>
      <c r="E29" s="2"/>
      <c r="F29" s="79" t="str">
        <f>IF(ROUND(H27-H25,-2)&lt;&gt;0,"Differenz:","")</f>
        <v/>
      </c>
      <c r="G29" s="31"/>
      <c r="H29" s="79" t="str">
        <f>IF(ROUND(H27-H25,-2)&lt;&gt;0,H27-H25,"")</f>
        <v/>
      </c>
      <c r="I29" s="31"/>
      <c r="J29" s="2"/>
      <c r="K29" s="62" t="s">
        <v>47</v>
      </c>
      <c r="L29" s="2"/>
      <c r="M29" s="63">
        <v>17917230</v>
      </c>
      <c r="N29" s="62"/>
      <c r="P29" s="2" t="s">
        <v>72</v>
      </c>
    </row>
    <row r="30" spans="1:16" ht="9" customHeight="1" x14ac:dyDescent="0.2">
      <c r="A30" s="31"/>
      <c r="B30" s="31"/>
      <c r="C30" s="66"/>
      <c r="D30" s="20"/>
      <c r="E30" s="2"/>
      <c r="F30" s="31"/>
      <c r="G30" s="31"/>
      <c r="H30" s="31"/>
      <c r="I30" s="31"/>
      <c r="J30" s="2"/>
      <c r="K30" s="31"/>
      <c r="L30" s="2"/>
      <c r="M30" s="61"/>
      <c r="N30" s="62"/>
      <c r="O30" s="31"/>
      <c r="P30" s="31"/>
    </row>
    <row r="31" spans="1:16" x14ac:dyDescent="0.2">
      <c r="A31" s="2"/>
      <c r="B31" s="2"/>
      <c r="C31" s="66"/>
      <c r="D31" s="3"/>
      <c r="E31" s="2"/>
      <c r="F31" s="2"/>
      <c r="G31" s="2"/>
      <c r="H31" s="2"/>
      <c r="I31" s="2"/>
      <c r="J31" s="2"/>
      <c r="K31" s="35" t="s">
        <v>48</v>
      </c>
      <c r="L31" s="2"/>
      <c r="M31" s="58">
        <f>M27-M29</f>
        <v>3540530.2099999972</v>
      </c>
      <c r="N31" s="35"/>
      <c r="O31" s="2"/>
      <c r="P31" s="2"/>
    </row>
    <row r="32" spans="1:16" ht="9" customHeight="1" x14ac:dyDescent="0.2">
      <c r="A32" s="2"/>
      <c r="B32" s="2"/>
      <c r="C32" s="66"/>
      <c r="D32" s="3"/>
      <c r="E32" s="2"/>
      <c r="F32" s="2"/>
      <c r="G32" s="2"/>
      <c r="H32" s="2"/>
      <c r="I32" s="2"/>
      <c r="J32" s="2"/>
      <c r="K32" s="2"/>
      <c r="L32" s="2"/>
      <c r="M32" s="57"/>
      <c r="N32" s="35"/>
      <c r="O32" s="2"/>
      <c r="P32" s="2"/>
    </row>
    <row r="33" spans="1:16" x14ac:dyDescent="0.2">
      <c r="A33" s="31"/>
      <c r="B33" s="31"/>
      <c r="C33" s="66"/>
      <c r="D33" s="20"/>
      <c r="E33" s="2"/>
      <c r="F33" s="31"/>
      <c r="G33" s="31"/>
      <c r="H33" s="31"/>
      <c r="I33" s="31"/>
      <c r="J33" s="31"/>
      <c r="K33" s="62" t="s">
        <v>49</v>
      </c>
      <c r="L33" s="47"/>
      <c r="M33" s="64">
        <f>M31/M27</f>
        <v>0.16499998953059405</v>
      </c>
      <c r="N33" s="62"/>
      <c r="O33" s="31"/>
      <c r="P33" s="31"/>
    </row>
    <row r="34" spans="1:16" x14ac:dyDescent="0.2">
      <c r="A34" s="31"/>
      <c r="B34" s="31"/>
      <c r="C34" s="66"/>
      <c r="D34" s="20"/>
      <c r="E34" s="2"/>
      <c r="F34" s="2"/>
      <c r="G34" s="2"/>
      <c r="H34" s="2"/>
      <c r="I34" s="2"/>
      <c r="J34" s="2"/>
      <c r="K34" s="2"/>
      <c r="L34" s="2"/>
      <c r="M34" s="57"/>
      <c r="N34" s="2"/>
      <c r="O34" s="2"/>
      <c r="P34" s="2"/>
    </row>
    <row r="35" spans="1:16" x14ac:dyDescent="0.2">
      <c r="A35" s="31"/>
      <c r="B35" s="31"/>
      <c r="C35" s="66"/>
      <c r="D35" s="20"/>
      <c r="E35" s="2"/>
      <c r="F35" s="2"/>
      <c r="G35" s="2"/>
      <c r="H35" s="2"/>
      <c r="I35" s="2"/>
      <c r="J35" s="2"/>
      <c r="K35" s="2"/>
      <c r="L35" s="2"/>
      <c r="M35" s="57"/>
      <c r="N35" s="2"/>
      <c r="O35" s="2"/>
      <c r="P35" s="2"/>
    </row>
    <row r="36" spans="1:16" x14ac:dyDescent="0.2">
      <c r="A36" s="31"/>
      <c r="B36" s="31"/>
      <c r="C36" s="66"/>
      <c r="D36" s="20"/>
      <c r="E36" s="2"/>
      <c r="F36" s="2"/>
      <c r="G36" s="2"/>
      <c r="H36" s="2"/>
      <c r="I36" s="2"/>
      <c r="J36" s="2"/>
      <c r="K36" s="2"/>
      <c r="L36" s="2"/>
      <c r="M36" s="57"/>
      <c r="N36" s="2"/>
      <c r="O36" s="2"/>
      <c r="P36" s="2"/>
    </row>
  </sheetData>
  <sheetProtection algorithmName="SHA-512" hashValue="LuVSGL5aatttTjgkKmyKilxUFZSAsjhfEQ6ynbcUcPytFWXGwXdhQWva7cVL1LPc5//ETrfLADXfijFLz647dA==" saltValue="q9+14XUWPwHHPL6wQIb22A==" spinCount="100000" sheet="1" objects="1" scenarios="1" selectLockedCells="1"/>
  <conditionalFormatting sqref="M10:M11 M15 M17:M19 M21:M23 M13">
    <cfRule type="containsText" dxfId="28" priority="30" operator="containsText" text="0 €">
      <formula>NOT(ISERROR(SEARCH("0 €",M10)))</formula>
    </cfRule>
    <cfRule type="containsText" dxfId="27" priority="31" operator="containsText" text="0">
      <formula>NOT(ISERROR(SEARCH("0",M10)))</formula>
    </cfRule>
  </conditionalFormatting>
  <conditionalFormatting sqref="L10:L11 L15 L17:L19 L21:L23 L13">
    <cfRule type="cellIs" dxfId="26" priority="29" operator="between">
      <formula>0</formula>
      <formula>1000000000</formula>
    </cfRule>
  </conditionalFormatting>
  <conditionalFormatting sqref="K10:K11 K15 K17:K19 K21:K23 K13">
    <cfRule type="cellIs" dxfId="25" priority="28" operator="between">
      <formula>0</formula>
      <formula>1000000000</formula>
    </cfRule>
  </conditionalFormatting>
  <conditionalFormatting sqref="J10:J11 J15 J17:J19 J21:J23 J13">
    <cfRule type="cellIs" dxfId="24" priority="27" operator="between">
      <formula>0</formula>
      <formula>1000000000</formula>
    </cfRule>
  </conditionalFormatting>
  <conditionalFormatting sqref="M12">
    <cfRule type="containsText" dxfId="23" priority="25" operator="containsText" text="0 €">
      <formula>NOT(ISERROR(SEARCH("0 €",M12)))</formula>
    </cfRule>
    <cfRule type="containsText" dxfId="22" priority="26" operator="containsText" text="0">
      <formula>NOT(ISERROR(SEARCH("0",M12)))</formula>
    </cfRule>
  </conditionalFormatting>
  <conditionalFormatting sqref="L12">
    <cfRule type="cellIs" dxfId="21" priority="24" operator="between">
      <formula>0</formula>
      <formula>1000000000</formula>
    </cfRule>
  </conditionalFormatting>
  <conditionalFormatting sqref="K12">
    <cfRule type="cellIs" dxfId="20" priority="23" operator="between">
      <formula>0</formula>
      <formula>1000000000</formula>
    </cfRule>
  </conditionalFormatting>
  <conditionalFormatting sqref="J12">
    <cfRule type="cellIs" dxfId="19" priority="22" operator="between">
      <formula>0</formula>
      <formula>1000000000</formula>
    </cfRule>
  </conditionalFormatting>
  <conditionalFormatting sqref="M20">
    <cfRule type="containsText" dxfId="18" priority="20" operator="containsText" text="0 €">
      <formula>NOT(ISERROR(SEARCH("0 €",M20)))</formula>
    </cfRule>
    <cfRule type="containsText" dxfId="17" priority="21" operator="containsText" text="0">
      <formula>NOT(ISERROR(SEARCH("0",M20)))</formula>
    </cfRule>
  </conditionalFormatting>
  <conditionalFormatting sqref="L20">
    <cfRule type="cellIs" dxfId="16" priority="19" operator="between">
      <formula>0</formula>
      <formula>1000000000</formula>
    </cfRule>
  </conditionalFormatting>
  <conditionalFormatting sqref="K20">
    <cfRule type="cellIs" dxfId="15" priority="18" operator="between">
      <formula>0</formula>
      <formula>1000000000</formula>
    </cfRule>
  </conditionalFormatting>
  <conditionalFormatting sqref="J20">
    <cfRule type="cellIs" dxfId="14" priority="17" operator="between">
      <formula>0</formula>
      <formula>1000000000</formula>
    </cfRule>
  </conditionalFormatting>
  <conditionalFormatting sqref="M14">
    <cfRule type="containsText" dxfId="13" priority="15" operator="containsText" text="0 €">
      <formula>NOT(ISERROR(SEARCH("0 €",M14)))</formula>
    </cfRule>
    <cfRule type="containsText" dxfId="12" priority="16" operator="containsText" text="0">
      <formula>NOT(ISERROR(SEARCH("0",M14)))</formula>
    </cfRule>
  </conditionalFormatting>
  <conditionalFormatting sqref="L14">
    <cfRule type="cellIs" dxfId="11" priority="14" operator="between">
      <formula>0</formula>
      <formula>1000000000</formula>
    </cfRule>
  </conditionalFormatting>
  <conditionalFormatting sqref="K14">
    <cfRule type="cellIs" dxfId="10" priority="13" operator="between">
      <formula>0</formula>
      <formula>1000000000</formula>
    </cfRule>
  </conditionalFormatting>
  <conditionalFormatting sqref="J14">
    <cfRule type="cellIs" dxfId="9" priority="12" operator="between">
      <formula>0</formula>
      <formula>1000000000</formula>
    </cfRule>
  </conditionalFormatting>
  <conditionalFormatting sqref="M16">
    <cfRule type="containsText" dxfId="8" priority="10" operator="containsText" text="0 €">
      <formula>NOT(ISERROR(SEARCH("0 €",M16)))</formula>
    </cfRule>
    <cfRule type="containsText" dxfId="7" priority="11" operator="containsText" text="0">
      <formula>NOT(ISERROR(SEARCH("0",M16)))</formula>
    </cfRule>
  </conditionalFormatting>
  <conditionalFormatting sqref="L16">
    <cfRule type="cellIs" dxfId="6" priority="9" operator="between">
      <formula>0</formula>
      <formula>1000000000</formula>
    </cfRule>
  </conditionalFormatting>
  <conditionalFormatting sqref="K16">
    <cfRule type="cellIs" dxfId="5" priority="8" operator="between">
      <formula>0</formula>
      <formula>1000000000</formula>
    </cfRule>
  </conditionalFormatting>
  <conditionalFormatting sqref="J16">
    <cfRule type="cellIs" dxfId="4" priority="7" operator="between">
      <formula>0</formula>
      <formula>1000000000</formula>
    </cfRule>
  </conditionalFormatting>
  <conditionalFormatting sqref="H10:H23">
    <cfRule type="cellIs" dxfId="3" priority="5" operator="equal">
      <formula>8000000</formula>
    </cfRule>
    <cfRule type="cellIs" dxfId="2" priority="6" operator="equal">
      <formula>8000000</formula>
    </cfRule>
  </conditionalFormatting>
  <conditionalFormatting sqref="M33">
    <cfRule type="cellIs" dxfId="1" priority="1" operator="lessThan">
      <formula>0</formula>
    </cfRule>
    <cfRule type="cellIs" dxfId="0" priority="2" operator="lessThan">
      <formula>0</formula>
    </cfRule>
  </conditionalFormatting>
  <pageMargins left="0.70866141732283472" right="0.70866141732283472" top="0.78740157480314965" bottom="0.59055118110236227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 Wetterau-Ost </vt:lpstr>
      <vt:lpstr>'PR Wetterau-Ost '!Druckbereich</vt:lpstr>
    </vt:vector>
  </TitlesOfParts>
  <Company>Bischöfliches Ordinariat 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Stark</dc:creator>
  <cp:lastModifiedBy>Rainer Cebulla</cp:lastModifiedBy>
  <cp:lastPrinted>2022-10-25T09:18:09Z</cp:lastPrinted>
  <dcterms:created xsi:type="dcterms:W3CDTF">2021-03-01T08:41:09Z</dcterms:created>
  <dcterms:modified xsi:type="dcterms:W3CDTF">2022-10-28T10:46:02Z</dcterms:modified>
</cp:coreProperties>
</file>