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ezIX\Abt1\Pastoraler Weg Dez IX\2_PASTORALRAUMKONFERENZEN\22-11-07 Infoveranstaltung Wetterau Ost\"/>
    </mc:Choice>
  </mc:AlternateContent>
  <bookViews>
    <workbookView xWindow="0" yWindow="0" windowWidth="28800" windowHeight="12300"/>
  </bookViews>
  <sheets>
    <sheet name="PR Wetterau-Ost" sheetId="3" r:id="rId1"/>
  </sheets>
  <definedNames>
    <definedName name="_xlnm.Print_Area" localSheetId="0">'PR Wetterau-Ost'!$A$2:$M$37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3" l="1"/>
  <c r="K11" i="3"/>
  <c r="K23" i="3"/>
  <c r="K22" i="3"/>
  <c r="K21" i="3"/>
  <c r="K20" i="3"/>
  <c r="K19" i="3"/>
  <c r="K18" i="3"/>
  <c r="K17" i="3"/>
  <c r="K16" i="3"/>
  <c r="K15" i="3"/>
  <c r="K14" i="3"/>
  <c r="K13" i="3"/>
  <c r="K12" i="3"/>
  <c r="J10" i="3"/>
  <c r="J11" i="3" l="1"/>
  <c r="I25" i="3" l="1"/>
  <c r="L21" i="3" l="1"/>
  <c r="B27" i="3" l="1"/>
  <c r="F25" i="3"/>
  <c r="C25" i="3"/>
  <c r="L23" i="3"/>
  <c r="G23" i="3"/>
  <c r="L22" i="3"/>
  <c r="G22" i="3"/>
  <c r="L20" i="3"/>
  <c r="G20" i="3"/>
  <c r="L19" i="3"/>
  <c r="G19" i="3"/>
  <c r="L18" i="3"/>
  <c r="G18" i="3"/>
  <c r="L17" i="3"/>
  <c r="G17" i="3"/>
  <c r="L16" i="3"/>
  <c r="G16" i="3"/>
  <c r="L15" i="3"/>
  <c r="G15" i="3"/>
  <c r="L14" i="3"/>
  <c r="G14" i="3"/>
  <c r="L13" i="3"/>
  <c r="G13" i="3"/>
  <c r="L12" i="3"/>
  <c r="G12" i="3"/>
  <c r="L11" i="3"/>
  <c r="G11" i="3"/>
  <c r="L10" i="3"/>
  <c r="G10" i="3"/>
  <c r="B29" i="3" l="1"/>
  <c r="B31" i="3" s="1"/>
  <c r="J12" i="3" s="1"/>
  <c r="G25" i="3"/>
  <c r="L25" i="3"/>
  <c r="K25" i="3"/>
  <c r="K27" i="3" s="1"/>
  <c r="J19" i="3" l="1"/>
  <c r="J17" i="3"/>
  <c r="J23" i="3"/>
  <c r="J16" i="3"/>
  <c r="J14" i="3"/>
  <c r="J13" i="3"/>
  <c r="J25" i="3"/>
  <c r="K29" i="3" s="1"/>
  <c r="K31" i="3" s="1"/>
  <c r="J20" i="3"/>
  <c r="J15" i="3"/>
  <c r="J18" i="3"/>
  <c r="K35" i="3" l="1"/>
  <c r="K33" i="3"/>
</calcChain>
</file>

<file path=xl/sharedStrings.xml><?xml version="1.0" encoding="utf-8"?>
<sst xmlns="http://schemas.openxmlformats.org/spreadsheetml/2006/main" count="82" uniqueCount="76">
  <si>
    <t>Branderversicherungswert;</t>
  </si>
  <si>
    <t>Umrechnungsfaktor 1914er zu 2019er-Wert</t>
  </si>
  <si>
    <t>Ort</t>
  </si>
  <si>
    <t>Patronat</t>
  </si>
  <si>
    <t>Katholiken</t>
  </si>
  <si>
    <t>Denkmal-</t>
  </si>
  <si>
    <t>Straße</t>
  </si>
  <si>
    <t>Brand-</t>
  </si>
  <si>
    <t>schutz</t>
  </si>
  <si>
    <t>versicherungswert</t>
  </si>
  <si>
    <t>1914 in Mark</t>
  </si>
  <si>
    <t>2019 in Euro</t>
  </si>
  <si>
    <t>St. Josef</t>
  </si>
  <si>
    <t>Liebfrauen</t>
  </si>
  <si>
    <t>St. Bonifatius</t>
  </si>
  <si>
    <t>Heilig Kreuz</t>
  </si>
  <si>
    <t xml:space="preserve">Gesamtwert ist: </t>
  </si>
  <si>
    <t>Bistumszielwert:</t>
  </si>
  <si>
    <t xml:space="preserve">Differenz: </t>
  </si>
  <si>
    <t>Prozentuale Abweichung zum Zielwert:</t>
  </si>
  <si>
    <t>Fläche</t>
  </si>
  <si>
    <t>Reduzierung zum Bistumzielwert "50%"</t>
  </si>
  <si>
    <t>Bestands-</t>
  </si>
  <si>
    <t>Soll</t>
  </si>
  <si>
    <t>Vorgabe HNF</t>
  </si>
  <si>
    <t>Kath. / km² =</t>
  </si>
  <si>
    <t>Künftige HNF</t>
  </si>
  <si>
    <t>Begründung</t>
  </si>
  <si>
    <t>Festlegung Ausgleichsbetrag für Anmietungen:</t>
  </si>
  <si>
    <t>Ausgleichsbetrag für Anmietungen:</t>
  </si>
  <si>
    <t>Hinweis zum Ausfüllen: nur die gelb hinterlegten Felder überschreiben bzw. ausfüllen</t>
  </si>
  <si>
    <t xml:space="preserve"> in Pfarrei-</t>
  </si>
  <si>
    <t>Eigentum</t>
  </si>
  <si>
    <t>Altenstadt</t>
  </si>
  <si>
    <t>St. Andreas</t>
  </si>
  <si>
    <t>Büdingen</t>
  </si>
  <si>
    <t xml:space="preserve">   Düdelsheim</t>
  </si>
  <si>
    <t>Gedern</t>
  </si>
  <si>
    <t>St. Petrus</t>
  </si>
  <si>
    <t xml:space="preserve">   Hirzenhain</t>
  </si>
  <si>
    <t>St. Barbara</t>
  </si>
  <si>
    <t>Nidda</t>
  </si>
  <si>
    <t xml:space="preserve">   Ober-Schmitten</t>
  </si>
  <si>
    <t>St. Stephanus</t>
  </si>
  <si>
    <t>Ranstadt</t>
  </si>
  <si>
    <t>St. Anna</t>
  </si>
  <si>
    <t>Schotten</t>
  </si>
  <si>
    <t>Herz Jesu</t>
  </si>
  <si>
    <t>Stockheim</t>
  </si>
  <si>
    <t>St. Judas Thaddäus</t>
  </si>
  <si>
    <t xml:space="preserve">   Ortenberg</t>
  </si>
  <si>
    <t>Wenings</t>
  </si>
  <si>
    <t>Maria, Königin des Friedens</t>
  </si>
  <si>
    <t>Wölfersheim</t>
  </si>
  <si>
    <t>Christkönig</t>
  </si>
  <si>
    <t xml:space="preserve">   Echzell</t>
  </si>
  <si>
    <t>Fritz-Kress-Straße 7</t>
  </si>
  <si>
    <t>Höhenstraße 1</t>
  </si>
  <si>
    <t>Ludwigstraße 2</t>
  </si>
  <si>
    <t>Wetterauer Straße 11</t>
  </si>
  <si>
    <t>Neuer Weg 55</t>
  </si>
  <si>
    <t>Taunusstraße 8</t>
  </si>
  <si>
    <t>Beundestraße 8</t>
  </si>
  <si>
    <t>Am Alten Born 8</t>
  </si>
  <si>
    <t>ohne HNF</t>
  </si>
  <si>
    <t>Mühlstraße 30</t>
  </si>
  <si>
    <t>Aufeldstraße 19</t>
  </si>
  <si>
    <t>Sudetenstraße 3</t>
  </si>
  <si>
    <t>Bistum Mainz / Pastoraler Weg / Gebäudereduzierung Pfarrheime / Region Oberhessen - Pastoraler Raum Wetterau-Ost</t>
  </si>
  <si>
    <t>kein Pfarrheim</t>
  </si>
  <si>
    <t>Fläche PR Wetterau-Ost:</t>
  </si>
  <si>
    <t>Gymnasiumstrasse 24-26</t>
  </si>
  <si>
    <t>Lohgasse 6</t>
  </si>
  <si>
    <t>Amtshofstraße 5</t>
  </si>
  <si>
    <t>202 m²</t>
  </si>
  <si>
    <t>Zur Hauptnutzfläche gehören Saal, Gruppenräume, Bücherei, Küche ( Zuschussrichtlinie § 4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</si>
</sst>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3" formatCode="_-* #,##0.00_-;\-* #,##0.00_-;_-* &quot;-&quot;??_-;_-@_-"/>
    <numFmt numFmtId="164" formatCode="#,##0_ ;[Red]\-#,##0\ "/>
    <numFmt numFmtId="165" formatCode="#,##0\ &quot;m²&quot;;[Red]\-#,##0\ &quot;m²&quot;"/>
    <numFmt numFmtId="166" formatCode="0_ ;[Red]\-0\ "/>
    <numFmt numFmtId="167" formatCode="#,##0\ &quot;m²/1000 Kath&quot;;[Red]\-#,##0\ &quot;m²/1000 Kath.&quot;"/>
    <numFmt numFmtId="168" formatCode="#,##0\ &quot;€/m²*Jahr&quot;;[Red]\-#,##0\ &quot;€/m²*Jahr&quot;"/>
    <numFmt numFmtId="169" formatCode="#,##0\ &quot;€/Jahr&quot;;[Red]\-#,##0\ &quot;€/Jahr&quot;"/>
    <numFmt numFmtId="170" formatCode="#,##0.0\ &quot;km²&quot;;[Red]\-#,##0.0\ &quot;km²&quot;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9" fontId="2" fillId="0" borderId="0" xfId="2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/>
    </xf>
    <xf numFmtId="164" fontId="6" fillId="0" borderId="3" xfId="1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" fontId="3" fillId="0" borderId="4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164" fontId="3" fillId="0" borderId="7" xfId="1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6" fontId="3" fillId="0" borderId="7" xfId="0" applyNumberFormat="1" applyFont="1" applyFill="1" applyBorder="1" applyAlignment="1" applyProtection="1"/>
    <xf numFmtId="1" fontId="3" fillId="0" borderId="8" xfId="0" applyNumberFormat="1" applyFont="1" applyFill="1" applyBorder="1" applyAlignment="1" applyProtection="1"/>
    <xf numFmtId="164" fontId="6" fillId="0" borderId="9" xfId="1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3" fontId="6" fillId="0" borderId="8" xfId="0" applyNumberFormat="1" applyFont="1" applyFill="1" applyBorder="1" applyAlignment="1" applyProtection="1"/>
    <xf numFmtId="6" fontId="6" fillId="0" borderId="8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6" fontId="6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6" fontId="3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6" fontId="6" fillId="0" borderId="0" xfId="1" applyNumberFormat="1" applyFont="1" applyFill="1" applyBorder="1" applyAlignment="1" applyProtection="1">
      <alignment horizontal="right"/>
    </xf>
    <xf numFmtId="10" fontId="6" fillId="0" borderId="0" xfId="0" applyNumberFormat="1" applyFont="1" applyFill="1" applyBorder="1" applyAlignment="1" applyProtection="1">
      <alignment horizontal="right"/>
    </xf>
    <xf numFmtId="164" fontId="0" fillId="0" borderId="0" xfId="1" applyNumberFormat="1" applyFont="1"/>
    <xf numFmtId="6" fontId="9" fillId="0" borderId="4" xfId="0" applyNumberFormat="1" applyFont="1" applyFill="1" applyBorder="1" applyAlignment="1" applyProtection="1">
      <alignment vertical="center"/>
    </xf>
    <xf numFmtId="0" fontId="9" fillId="0" borderId="0" xfId="0" quotePrefix="1" applyFont="1"/>
    <xf numFmtId="166" fontId="9" fillId="0" borderId="0" xfId="0" applyNumberFormat="1" applyFont="1"/>
    <xf numFmtId="167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9" fontId="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0" fontId="10" fillId="0" borderId="0" xfId="0" applyFont="1"/>
    <xf numFmtId="168" fontId="6" fillId="0" borderId="0" xfId="0" applyNumberFormat="1" applyFont="1" applyFill="1" applyBorder="1" applyAlignment="1" applyProtection="1">
      <alignment horizontal="right"/>
    </xf>
    <xf numFmtId="0" fontId="9" fillId="0" borderId="0" xfId="0" applyFont="1"/>
    <xf numFmtId="6" fontId="10" fillId="0" borderId="4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65" fontId="12" fillId="0" borderId="1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/>
    </xf>
    <xf numFmtId="9" fontId="7" fillId="2" borderId="0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/>
    <xf numFmtId="0" fontId="0" fillId="0" borderId="0" xfId="0" applyBorder="1"/>
    <xf numFmtId="0" fontId="11" fillId="0" borderId="0" xfId="0" applyFont="1" applyBorder="1"/>
    <xf numFmtId="6" fontId="6" fillId="0" borderId="0" xfId="0" applyNumberFormat="1" applyFont="1" applyFill="1" applyBorder="1" applyAlignment="1" applyProtection="1"/>
    <xf numFmtId="164" fontId="5" fillId="0" borderId="4" xfId="0" applyNumberFormat="1" applyFont="1" applyBorder="1" applyAlignment="1">
      <alignment horizontal="right" vertical="center" wrapText="1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164" fontId="0" fillId="0" borderId="0" xfId="1" applyNumberFormat="1" applyFont="1" applyAlignment="1">
      <alignment horizontal="right"/>
    </xf>
    <xf numFmtId="164" fontId="6" fillId="0" borderId="3" xfId="1" applyNumberFormat="1" applyFont="1" applyFill="1" applyBorder="1" applyAlignment="1" applyProtection="1">
      <alignment horizontal="left"/>
    </xf>
    <xf numFmtId="164" fontId="6" fillId="0" borderId="0" xfId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right"/>
    </xf>
    <xf numFmtId="165" fontId="3" fillId="0" borderId="6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65" fontId="9" fillId="0" borderId="0" xfId="0" applyNumberFormat="1" applyFont="1"/>
    <xf numFmtId="6" fontId="6" fillId="0" borderId="9" xfId="0" applyNumberFormat="1" applyFont="1" applyFill="1" applyBorder="1" applyAlignment="1" applyProtection="1"/>
    <xf numFmtId="165" fontId="12" fillId="0" borderId="9" xfId="0" applyNumberFormat="1" applyFont="1" applyFill="1" applyBorder="1" applyAlignment="1" applyProtection="1">
      <alignment vertical="center"/>
    </xf>
    <xf numFmtId="0" fontId="0" fillId="2" borderId="0" xfId="0" applyFill="1"/>
    <xf numFmtId="3" fontId="0" fillId="2" borderId="0" xfId="1" applyNumberFormat="1" applyFont="1" applyFill="1"/>
    <xf numFmtId="0" fontId="0" fillId="2" borderId="0" xfId="0" applyFill="1" applyAlignment="1">
      <alignment horizontal="left"/>
    </xf>
    <xf numFmtId="165" fontId="5" fillId="0" borderId="4" xfId="1" applyNumberFormat="1" applyFont="1" applyFill="1" applyBorder="1" applyAlignment="1" applyProtection="1">
      <alignment horizontal="right" vertical="center"/>
    </xf>
    <xf numFmtId="165" fontId="3" fillId="0" borderId="7" xfId="1" applyNumberFormat="1" applyFont="1" applyFill="1" applyBorder="1" applyAlignment="1" applyProtection="1">
      <alignment horizontal="right"/>
    </xf>
    <xf numFmtId="165" fontId="3" fillId="0" borderId="7" xfId="1" applyNumberFormat="1" applyFont="1" applyFill="1" applyBorder="1" applyAlignment="1" applyProtection="1"/>
    <xf numFmtId="0" fontId="6" fillId="2" borderId="10" xfId="0" applyNumberFormat="1" applyFont="1" applyFill="1" applyBorder="1" applyAlignment="1" applyProtection="1">
      <alignment horizontal="center"/>
    </xf>
    <xf numFmtId="0" fontId="6" fillId="2" borderId="11" xfId="0" applyNumberFormat="1" applyFont="1" applyFill="1" applyBorder="1" applyAlignment="1" applyProtection="1">
      <alignment horizontal="center"/>
    </xf>
    <xf numFmtId="9" fontId="7" fillId="2" borderId="11" xfId="0" applyNumberFormat="1" applyFont="1" applyFill="1" applyBorder="1" applyAlignment="1" applyProtection="1">
      <alignment horizontal="center"/>
    </xf>
    <xf numFmtId="170" fontId="3" fillId="0" borderId="0" xfId="0" applyNumberFormat="1" applyFont="1" applyFill="1" applyBorder="1" applyAlignment="1" applyProtection="1"/>
    <xf numFmtId="6" fontId="3" fillId="0" borderId="0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/>
    </xf>
    <xf numFmtId="165" fontId="6" fillId="0" borderId="9" xfId="0" applyNumberFormat="1" applyFont="1" applyFill="1" applyBorder="1" applyAlignment="1" applyProtection="1">
      <alignment horizontal="right"/>
    </xf>
    <xf numFmtId="3" fontId="3" fillId="0" borderId="4" xfId="0" applyNumberFormat="1" applyFont="1" applyFill="1" applyBorder="1" applyAlignment="1" applyProtection="1">
      <alignment vertical="center"/>
    </xf>
    <xf numFmtId="165" fontId="10" fillId="0" borderId="13" xfId="0" applyNumberFormat="1" applyFont="1" applyFill="1" applyBorder="1" applyAlignment="1" applyProtection="1">
      <alignment vertical="center"/>
    </xf>
    <xf numFmtId="165" fontId="10" fillId="2" borderId="4" xfId="0" applyNumberFormat="1" applyFont="1" applyFill="1" applyBorder="1" applyAlignment="1" applyProtection="1">
      <alignment horizontal="right" vertical="center"/>
      <protection locked="0"/>
    </xf>
    <xf numFmtId="165" fontId="10" fillId="2" borderId="5" xfId="0" applyNumberFormat="1" applyFont="1" applyFill="1" applyBorder="1" applyAlignment="1" applyProtection="1">
      <alignment vertical="center"/>
      <protection locked="0"/>
    </xf>
    <xf numFmtId="165" fontId="9" fillId="2" borderId="5" xfId="0" applyNumberFormat="1" applyFont="1" applyFill="1" applyBorder="1" applyAlignment="1" applyProtection="1">
      <alignment vertical="center"/>
      <protection locked="0"/>
    </xf>
    <xf numFmtId="165" fontId="10" fillId="2" borderId="0" xfId="0" applyNumberFormat="1" applyFont="1" applyFill="1" applyBorder="1" applyAlignment="1" applyProtection="1">
      <alignment vertical="center"/>
      <protection locked="0"/>
    </xf>
    <xf numFmtId="165" fontId="9" fillId="2" borderId="0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view="pageBreakPreview" zoomScale="90" zoomScaleNormal="100" zoomScaleSheetLayoutView="90" workbookViewId="0">
      <pane ySplit="8" topLeftCell="A9" activePane="bottomLeft" state="frozen"/>
      <selection pane="bottomLeft" activeCell="D10" sqref="D10"/>
    </sheetView>
  </sheetViews>
  <sheetFormatPr baseColWidth="10" defaultRowHeight="15" outlineLevelCol="1" x14ac:dyDescent="0.2"/>
  <cols>
    <col min="1" max="1" width="17" customWidth="1"/>
    <col min="2" max="2" width="21" bestFit="1" customWidth="1"/>
    <col min="3" max="3" width="8.77734375" style="51" bestFit="1" customWidth="1"/>
    <col min="4" max="4" width="6.77734375" bestFit="1" customWidth="1"/>
    <col min="5" max="5" width="17.6640625" customWidth="1"/>
    <col min="6" max="7" width="12.77734375" hidden="1" customWidth="1" outlineLevel="1"/>
    <col min="8" max="8" width="1.44140625" hidden="1" customWidth="1" outlineLevel="1"/>
    <col min="9" max="9" width="7.33203125" style="85" customWidth="1" collapsed="1"/>
    <col min="10" max="10" width="7.33203125" style="51" hidden="1" customWidth="1" outlineLevel="1"/>
    <col min="11" max="11" width="11" style="90" customWidth="1" collapsed="1"/>
    <col min="12" max="12" width="0.88671875" customWidth="1"/>
    <col min="13" max="13" width="45.88671875" customWidth="1"/>
    <col min="14" max="14" width="13.88671875" style="78" customWidth="1"/>
    <col min="15" max="15" width="2" customWidth="1"/>
    <col min="16" max="16" width="33.109375" hidden="1" customWidth="1" outlineLevel="1"/>
    <col min="17" max="17" width="3.77734375" hidden="1" customWidth="1" outlineLevel="1"/>
    <col min="18" max="18" width="11.5546875" hidden="1" customWidth="1" outlineLevel="1"/>
    <col min="19" max="19" width="11.5546875" collapsed="1"/>
  </cols>
  <sheetData>
    <row r="1" spans="1:18" ht="15.75" x14ac:dyDescent="0.25">
      <c r="A1" s="1"/>
      <c r="B1" s="2"/>
      <c r="D1" s="2"/>
      <c r="E1" s="2"/>
      <c r="F1" s="2"/>
      <c r="G1" s="2"/>
      <c r="H1" s="2"/>
      <c r="I1" s="82"/>
      <c r="J1" s="3"/>
      <c r="K1" s="43"/>
      <c r="L1" s="60"/>
      <c r="M1" s="5"/>
      <c r="N1" s="6"/>
      <c r="O1" s="5"/>
      <c r="P1" s="5"/>
      <c r="Q1" s="5"/>
    </row>
    <row r="2" spans="1:18" ht="15.75" x14ac:dyDescent="0.25">
      <c r="A2" s="1" t="s">
        <v>68</v>
      </c>
      <c r="B2" s="2"/>
      <c r="C2" s="3"/>
      <c r="D2" s="2"/>
      <c r="E2" s="2"/>
      <c r="F2" s="2"/>
      <c r="G2" s="2"/>
      <c r="H2" s="2"/>
      <c r="I2" s="82"/>
      <c r="J2" s="3"/>
      <c r="K2" s="43"/>
      <c r="L2" s="60"/>
      <c r="M2" s="7"/>
      <c r="N2" s="8"/>
      <c r="O2" s="5"/>
      <c r="P2" s="9" t="s">
        <v>0</v>
      </c>
      <c r="Q2" s="5"/>
    </row>
    <row r="3" spans="1:18" ht="15.75" x14ac:dyDescent="0.25">
      <c r="A3" s="1"/>
      <c r="B3" s="2"/>
      <c r="C3" s="3"/>
      <c r="D3" s="2"/>
      <c r="E3" s="2"/>
      <c r="F3" s="2"/>
      <c r="G3" s="2"/>
      <c r="H3" s="2"/>
      <c r="I3" s="82"/>
      <c r="J3" s="3"/>
      <c r="K3" s="43"/>
      <c r="L3" s="60"/>
      <c r="M3" s="5"/>
      <c r="N3" s="6"/>
      <c r="O3" s="5"/>
      <c r="P3" s="9" t="s">
        <v>1</v>
      </c>
      <c r="Q3" s="61"/>
      <c r="R3" s="9">
        <v>14.542999999999999</v>
      </c>
    </row>
    <row r="4" spans="1:18" ht="15.75" x14ac:dyDescent="0.25">
      <c r="A4" s="1" t="s">
        <v>21</v>
      </c>
      <c r="B4" s="10"/>
      <c r="C4" s="3"/>
      <c r="D4" s="2"/>
      <c r="E4" s="2"/>
      <c r="F4" s="2"/>
      <c r="G4" s="2"/>
      <c r="H4" s="2"/>
      <c r="I4" s="82"/>
      <c r="J4" s="3"/>
      <c r="K4" s="43"/>
      <c r="L4" s="60"/>
      <c r="M4" s="5"/>
      <c r="N4" s="6"/>
      <c r="O4" s="5"/>
      <c r="P4" s="62" t="s">
        <v>28</v>
      </c>
      <c r="Q4" s="5"/>
      <c r="R4" s="63">
        <v>45</v>
      </c>
    </row>
    <row r="5" spans="1:18" x14ac:dyDescent="0.2">
      <c r="A5" s="11"/>
      <c r="B5" s="11"/>
      <c r="C5" s="12"/>
      <c r="D5" s="11"/>
      <c r="E5" s="11"/>
      <c r="F5" s="11"/>
      <c r="G5" s="11"/>
      <c r="H5" s="11"/>
      <c r="I5" s="83"/>
      <c r="J5" s="12"/>
      <c r="K5" s="88"/>
      <c r="L5" s="60"/>
      <c r="M5" s="5"/>
      <c r="N5" s="6"/>
      <c r="O5" s="5"/>
      <c r="P5" s="5"/>
      <c r="Q5" s="5"/>
    </row>
    <row r="6" spans="1:18" x14ac:dyDescent="0.2">
      <c r="A6" s="13" t="s">
        <v>2</v>
      </c>
      <c r="B6" s="13" t="s">
        <v>3</v>
      </c>
      <c r="C6" s="14" t="s">
        <v>4</v>
      </c>
      <c r="D6" s="15" t="s">
        <v>5</v>
      </c>
      <c r="E6" s="13" t="s">
        <v>6</v>
      </c>
      <c r="F6" s="15" t="s">
        <v>7</v>
      </c>
      <c r="G6" s="13" t="s">
        <v>7</v>
      </c>
      <c r="H6" s="15"/>
      <c r="I6" s="86" t="s">
        <v>22</v>
      </c>
      <c r="J6" s="14" t="s">
        <v>23</v>
      </c>
      <c r="K6" s="100" t="s">
        <v>26</v>
      </c>
      <c r="L6" s="56"/>
      <c r="M6" s="74" t="s">
        <v>27</v>
      </c>
    </row>
    <row r="7" spans="1:18" x14ac:dyDescent="0.2">
      <c r="A7" s="17"/>
      <c r="B7" s="17"/>
      <c r="C7" s="18"/>
      <c r="D7" s="19" t="s">
        <v>8</v>
      </c>
      <c r="E7" s="17"/>
      <c r="F7" s="19" t="s">
        <v>9</v>
      </c>
      <c r="G7" s="17" t="s">
        <v>9</v>
      </c>
      <c r="H7" s="19"/>
      <c r="I7" s="87" t="s">
        <v>20</v>
      </c>
      <c r="J7" s="18"/>
      <c r="K7" s="101" t="s">
        <v>31</v>
      </c>
      <c r="L7" s="56"/>
      <c r="M7" s="75"/>
    </row>
    <row r="8" spans="1:18" x14ac:dyDescent="0.2">
      <c r="A8" s="20"/>
      <c r="B8" s="21"/>
      <c r="C8" s="22"/>
      <c r="D8" s="23"/>
      <c r="E8" s="21"/>
      <c r="F8" s="16" t="s">
        <v>10</v>
      </c>
      <c r="G8" s="24" t="s">
        <v>11</v>
      </c>
      <c r="H8" s="16"/>
      <c r="I8" s="84"/>
      <c r="J8" s="22"/>
      <c r="K8" s="102" t="s">
        <v>32</v>
      </c>
      <c r="L8" s="57"/>
      <c r="M8" s="76"/>
    </row>
    <row r="9" spans="1:18" ht="7.5" customHeight="1" x14ac:dyDescent="0.2">
      <c r="A9" s="25"/>
      <c r="B9" s="25"/>
      <c r="C9" s="3"/>
      <c r="D9" s="4"/>
      <c r="E9" s="26"/>
      <c r="F9" s="2"/>
      <c r="G9" s="26"/>
      <c r="H9" s="2"/>
      <c r="I9" s="82"/>
      <c r="J9" s="3"/>
      <c r="K9" s="89"/>
      <c r="L9" s="58"/>
      <c r="M9" s="77"/>
    </row>
    <row r="10" spans="1:18" ht="15.75" x14ac:dyDescent="0.25">
      <c r="A10" s="28" t="s">
        <v>33</v>
      </c>
      <c r="B10" s="28" t="s">
        <v>34</v>
      </c>
      <c r="C10" s="107">
        <v>3672</v>
      </c>
      <c r="D10" s="115"/>
      <c r="E10" s="30" t="s">
        <v>56</v>
      </c>
      <c r="F10" s="29">
        <v>126720</v>
      </c>
      <c r="G10" s="65">
        <f t="shared" ref="G10:G23" si="0">F10*$R$3</f>
        <v>1842888.96</v>
      </c>
      <c r="H10" s="52"/>
      <c r="I10" s="97">
        <v>390</v>
      </c>
      <c r="J10" s="108">
        <f>C10*$B$31/1000</f>
        <v>293.76</v>
      </c>
      <c r="K10" s="109">
        <f t="shared" ref="K10:K23" si="1">I10</f>
        <v>390</v>
      </c>
      <c r="L10" s="59" t="str">
        <f>IF(K10&lt;I10,IF(K10&gt;0," Begrüngung der Teilabgabe in Spalte M",""),"")</f>
        <v/>
      </c>
      <c r="M10" s="110"/>
      <c r="N10" s="79"/>
    </row>
    <row r="11" spans="1:18" ht="15.75" x14ac:dyDescent="0.25">
      <c r="A11" s="28" t="s">
        <v>35</v>
      </c>
      <c r="B11" s="28" t="s">
        <v>14</v>
      </c>
      <c r="C11" s="107">
        <v>2864</v>
      </c>
      <c r="D11" s="115"/>
      <c r="E11" s="30" t="s">
        <v>71</v>
      </c>
      <c r="F11" s="29">
        <v>71040</v>
      </c>
      <c r="G11" s="65">
        <f t="shared" si="0"/>
        <v>1033134.72</v>
      </c>
      <c r="H11" s="52"/>
      <c r="I11" s="97">
        <v>211</v>
      </c>
      <c r="J11" s="108">
        <f>C11*$B$31/1000</f>
        <v>229.12</v>
      </c>
      <c r="K11" s="109">
        <f t="shared" si="1"/>
        <v>211</v>
      </c>
      <c r="L11" s="59" t="str">
        <f t="shared" ref="L11:L23" si="2">IF(K11&lt;I11,IF(K11&gt;0," Begrüngung der Teilabgabe in Spalte M",""),"")</f>
        <v/>
      </c>
      <c r="M11" s="110"/>
      <c r="N11" s="79"/>
    </row>
    <row r="12" spans="1:18" ht="15.75" x14ac:dyDescent="0.25">
      <c r="A12" s="28" t="s">
        <v>36</v>
      </c>
      <c r="B12" s="30" t="s">
        <v>12</v>
      </c>
      <c r="C12" s="107"/>
      <c r="D12" s="115"/>
      <c r="E12" s="30" t="s">
        <v>63</v>
      </c>
      <c r="F12" s="29">
        <v>23000</v>
      </c>
      <c r="G12" s="65">
        <f t="shared" si="0"/>
        <v>334489</v>
      </c>
      <c r="H12" s="52"/>
      <c r="I12" s="97"/>
      <c r="J12" s="108">
        <f t="shared" ref="J12:J23" si="3">C12*$B$31/1000</f>
        <v>0</v>
      </c>
      <c r="K12" s="109">
        <f t="shared" si="1"/>
        <v>0</v>
      </c>
      <c r="L12" s="59" t="str">
        <f t="shared" si="2"/>
        <v/>
      </c>
      <c r="M12" s="111" t="s">
        <v>64</v>
      </c>
      <c r="N12" s="79"/>
    </row>
    <row r="13" spans="1:18" ht="15.75" x14ac:dyDescent="0.25">
      <c r="A13" s="28" t="s">
        <v>37</v>
      </c>
      <c r="B13" s="28" t="s">
        <v>38</v>
      </c>
      <c r="C13" s="107">
        <v>1100</v>
      </c>
      <c r="D13" s="115"/>
      <c r="E13" s="28" t="s">
        <v>65</v>
      </c>
      <c r="F13" s="29">
        <v>27120</v>
      </c>
      <c r="G13" s="65">
        <f t="shared" si="0"/>
        <v>394406.16</v>
      </c>
      <c r="H13" s="52"/>
      <c r="I13" s="97">
        <v>120</v>
      </c>
      <c r="J13" s="108">
        <f t="shared" si="3"/>
        <v>88</v>
      </c>
      <c r="K13" s="109">
        <f t="shared" si="1"/>
        <v>120</v>
      </c>
      <c r="L13" s="59" t="str">
        <f t="shared" si="2"/>
        <v/>
      </c>
      <c r="M13" s="112"/>
      <c r="N13" s="79"/>
    </row>
    <row r="14" spans="1:18" ht="15.75" x14ac:dyDescent="0.25">
      <c r="A14" s="28" t="s">
        <v>39</v>
      </c>
      <c r="B14" s="30" t="s">
        <v>40</v>
      </c>
      <c r="C14" s="107"/>
      <c r="D14" s="115"/>
      <c r="E14" s="30" t="s">
        <v>57</v>
      </c>
      <c r="F14" s="29">
        <v>17040</v>
      </c>
      <c r="G14" s="65">
        <f t="shared" si="0"/>
        <v>247812.72</v>
      </c>
      <c r="H14" s="52"/>
      <c r="I14" s="97"/>
      <c r="J14" s="108">
        <f t="shared" si="3"/>
        <v>0</v>
      </c>
      <c r="K14" s="109">
        <f t="shared" si="1"/>
        <v>0</v>
      </c>
      <c r="L14" s="59" t="str">
        <f t="shared" si="2"/>
        <v/>
      </c>
      <c r="M14" s="111" t="s">
        <v>64</v>
      </c>
      <c r="N14" s="79"/>
    </row>
    <row r="15" spans="1:18" ht="15.75" x14ac:dyDescent="0.25">
      <c r="A15" s="28" t="s">
        <v>41</v>
      </c>
      <c r="B15" s="28" t="s">
        <v>13</v>
      </c>
      <c r="C15" s="107">
        <v>2243</v>
      </c>
      <c r="D15" s="115"/>
      <c r="E15" s="30" t="s">
        <v>58</v>
      </c>
      <c r="F15" s="29">
        <v>13500</v>
      </c>
      <c r="G15" s="65">
        <f t="shared" si="0"/>
        <v>196330.5</v>
      </c>
      <c r="H15" s="52"/>
      <c r="I15" s="97">
        <v>411</v>
      </c>
      <c r="J15" s="108">
        <f t="shared" si="3"/>
        <v>179.44</v>
      </c>
      <c r="K15" s="109">
        <f t="shared" si="1"/>
        <v>411</v>
      </c>
      <c r="L15" s="59" t="str">
        <f t="shared" si="2"/>
        <v/>
      </c>
      <c r="M15" s="113"/>
      <c r="N15" s="79"/>
    </row>
    <row r="16" spans="1:18" ht="15.75" x14ac:dyDescent="0.25">
      <c r="A16" s="28" t="s">
        <v>42</v>
      </c>
      <c r="B16" s="30" t="s">
        <v>43</v>
      </c>
      <c r="C16" s="107"/>
      <c r="D16" s="115"/>
      <c r="E16" s="30" t="s">
        <v>66</v>
      </c>
      <c r="F16" s="29">
        <v>13680</v>
      </c>
      <c r="G16" s="65">
        <f t="shared" si="0"/>
        <v>198948.24</v>
      </c>
      <c r="H16" s="52"/>
      <c r="I16" s="97"/>
      <c r="J16" s="108">
        <f t="shared" si="3"/>
        <v>0</v>
      </c>
      <c r="K16" s="109">
        <f t="shared" si="1"/>
        <v>0</v>
      </c>
      <c r="L16" s="59" t="str">
        <f t="shared" si="2"/>
        <v/>
      </c>
      <c r="M16" s="111" t="s">
        <v>64</v>
      </c>
      <c r="N16" s="79"/>
    </row>
    <row r="17" spans="1:17" ht="15.75" x14ac:dyDescent="0.25">
      <c r="A17" s="28" t="s">
        <v>44</v>
      </c>
      <c r="B17" s="28" t="s">
        <v>45</v>
      </c>
      <c r="C17" s="107">
        <v>802</v>
      </c>
      <c r="D17" s="115"/>
      <c r="E17" s="30" t="s">
        <v>59</v>
      </c>
      <c r="F17" s="81">
        <v>50640</v>
      </c>
      <c r="G17" s="65">
        <f t="shared" si="0"/>
        <v>736457.52</v>
      </c>
      <c r="H17" s="52"/>
      <c r="I17" s="97" t="s">
        <v>74</v>
      </c>
      <c r="J17" s="108">
        <f t="shared" si="3"/>
        <v>64.16</v>
      </c>
      <c r="K17" s="109" t="str">
        <f t="shared" si="1"/>
        <v>202 m²</v>
      </c>
      <c r="L17" s="59" t="str">
        <f t="shared" si="2"/>
        <v/>
      </c>
      <c r="M17" s="113"/>
      <c r="N17" s="79"/>
    </row>
    <row r="18" spans="1:17" ht="15.75" x14ac:dyDescent="0.25">
      <c r="A18" s="28" t="s">
        <v>46</v>
      </c>
      <c r="B18" s="28" t="s">
        <v>47</v>
      </c>
      <c r="C18" s="107">
        <v>1180</v>
      </c>
      <c r="D18" s="115"/>
      <c r="E18" s="28" t="s">
        <v>72</v>
      </c>
      <c r="F18" s="81">
        <v>23880</v>
      </c>
      <c r="G18" s="65">
        <f t="shared" si="0"/>
        <v>347286.83999999997</v>
      </c>
      <c r="H18" s="52"/>
      <c r="I18" s="97">
        <v>151</v>
      </c>
      <c r="J18" s="108">
        <f t="shared" si="3"/>
        <v>94.4</v>
      </c>
      <c r="K18" s="109">
        <f t="shared" si="1"/>
        <v>151</v>
      </c>
      <c r="L18" s="59" t="str">
        <f t="shared" si="2"/>
        <v/>
      </c>
      <c r="M18" s="111"/>
      <c r="N18" s="79"/>
    </row>
    <row r="19" spans="1:17" ht="15.75" x14ac:dyDescent="0.25">
      <c r="A19" s="28" t="s">
        <v>48</v>
      </c>
      <c r="B19" s="28" t="s">
        <v>49</v>
      </c>
      <c r="C19" s="107">
        <v>1410</v>
      </c>
      <c r="D19" s="115"/>
      <c r="E19" s="28" t="s">
        <v>67</v>
      </c>
      <c r="F19" s="81">
        <v>72000</v>
      </c>
      <c r="G19" s="65">
        <f t="shared" si="0"/>
        <v>1047096</v>
      </c>
      <c r="H19" s="52"/>
      <c r="I19" s="97">
        <v>280</v>
      </c>
      <c r="J19" s="108">
        <f t="shared" si="3"/>
        <v>112.8</v>
      </c>
      <c r="K19" s="109">
        <f t="shared" si="1"/>
        <v>280</v>
      </c>
      <c r="L19" s="59" t="str">
        <f t="shared" si="2"/>
        <v/>
      </c>
      <c r="M19" s="111"/>
      <c r="N19" s="79"/>
    </row>
    <row r="20" spans="1:17" ht="15.75" x14ac:dyDescent="0.25">
      <c r="A20" s="28" t="s">
        <v>50</v>
      </c>
      <c r="B20" s="114"/>
      <c r="C20" s="107"/>
      <c r="D20" s="115"/>
      <c r="E20" s="30" t="s">
        <v>60</v>
      </c>
      <c r="F20" s="29">
        <v>3960</v>
      </c>
      <c r="G20" s="65">
        <f t="shared" si="0"/>
        <v>57590.28</v>
      </c>
      <c r="H20" s="52"/>
      <c r="I20" s="97"/>
      <c r="J20" s="108">
        <f t="shared" si="3"/>
        <v>0</v>
      </c>
      <c r="K20" s="109">
        <f t="shared" si="1"/>
        <v>0</v>
      </c>
      <c r="L20" s="59" t="str">
        <f t="shared" si="2"/>
        <v/>
      </c>
      <c r="M20" s="113" t="s">
        <v>64</v>
      </c>
      <c r="N20" s="79"/>
    </row>
    <row r="21" spans="1:17" ht="15.75" x14ac:dyDescent="0.25">
      <c r="A21" s="28" t="s">
        <v>51</v>
      </c>
      <c r="B21" s="28" t="s">
        <v>52</v>
      </c>
      <c r="C21" s="107">
        <v>590</v>
      </c>
      <c r="D21" s="115"/>
      <c r="E21" s="28" t="s">
        <v>73</v>
      </c>
      <c r="F21" s="29"/>
      <c r="G21" s="65"/>
      <c r="H21" s="52"/>
      <c r="I21" s="97"/>
      <c r="J21" s="108"/>
      <c r="K21" s="109">
        <f t="shared" si="1"/>
        <v>0</v>
      </c>
      <c r="L21" s="59" t="str">
        <f t="shared" si="2"/>
        <v/>
      </c>
      <c r="M21" s="111" t="s">
        <v>69</v>
      </c>
      <c r="N21" s="79"/>
    </row>
    <row r="22" spans="1:17" ht="15.75" x14ac:dyDescent="0.25">
      <c r="A22" s="28" t="s">
        <v>53</v>
      </c>
      <c r="B22" s="28" t="s">
        <v>54</v>
      </c>
      <c r="C22" s="107">
        <v>2793</v>
      </c>
      <c r="D22" s="115"/>
      <c r="E22" s="30" t="s">
        <v>61</v>
      </c>
      <c r="F22" s="29">
        <v>38000</v>
      </c>
      <c r="G22" s="65">
        <f t="shared" si="0"/>
        <v>552634</v>
      </c>
      <c r="H22" s="52"/>
      <c r="I22" s="97">
        <v>219</v>
      </c>
      <c r="J22" s="108">
        <v>219</v>
      </c>
      <c r="K22" s="109">
        <f t="shared" si="1"/>
        <v>219</v>
      </c>
      <c r="L22" s="59" t="str">
        <f t="shared" si="2"/>
        <v/>
      </c>
      <c r="M22" s="111"/>
      <c r="N22" s="79"/>
    </row>
    <row r="23" spans="1:17" ht="15.75" x14ac:dyDescent="0.25">
      <c r="A23" s="28" t="s">
        <v>55</v>
      </c>
      <c r="B23" s="28" t="s">
        <v>15</v>
      </c>
      <c r="C23" s="107"/>
      <c r="D23" s="115"/>
      <c r="E23" s="30" t="s">
        <v>62</v>
      </c>
      <c r="F23" s="81">
        <v>30840</v>
      </c>
      <c r="G23" s="65">
        <f t="shared" si="0"/>
        <v>448506.12</v>
      </c>
      <c r="H23" s="52"/>
      <c r="I23" s="97"/>
      <c r="J23" s="108">
        <f t="shared" si="3"/>
        <v>0</v>
      </c>
      <c r="K23" s="109">
        <f t="shared" si="1"/>
        <v>0</v>
      </c>
      <c r="L23" s="59" t="str">
        <f t="shared" si="2"/>
        <v/>
      </c>
      <c r="M23" s="111" t="s">
        <v>64</v>
      </c>
      <c r="N23" s="79"/>
    </row>
    <row r="24" spans="1:17" x14ac:dyDescent="0.2">
      <c r="A24" s="32"/>
      <c r="B24" s="32"/>
      <c r="C24" s="33"/>
      <c r="D24" s="34"/>
      <c r="E24" s="32"/>
      <c r="F24" s="32"/>
      <c r="G24" s="35"/>
      <c r="H24" s="35"/>
      <c r="I24" s="98"/>
      <c r="J24" s="99"/>
      <c r="K24" s="105"/>
      <c r="L24" s="104"/>
      <c r="M24" s="104"/>
      <c r="N24" s="47"/>
      <c r="O24" s="2"/>
      <c r="P24" s="27"/>
      <c r="Q24" s="27"/>
    </row>
    <row r="25" spans="1:17" ht="15.75" thickBot="1" x14ac:dyDescent="0.25">
      <c r="A25" s="36"/>
      <c r="B25" s="36"/>
      <c r="C25" s="37">
        <f>SUM(C10:C23)</f>
        <v>16654</v>
      </c>
      <c r="D25" s="38"/>
      <c r="E25" s="39"/>
      <c r="F25" s="40">
        <f>SUM(F10:F23)</f>
        <v>511420</v>
      </c>
      <c r="G25" s="41">
        <f>SUM(G10:G23)</f>
        <v>7437581.0600000005</v>
      </c>
      <c r="H25" s="92"/>
      <c r="I25" s="93">
        <f>SUM(I10:I23)</f>
        <v>1782</v>
      </c>
      <c r="J25" s="73">
        <f>C25*$B$31/1000</f>
        <v>1332.32</v>
      </c>
      <c r="K25" s="106">
        <f>SUM(K10:K23)</f>
        <v>1782</v>
      </c>
      <c r="L25" s="80">
        <f>SUM(L10:L23)</f>
        <v>0</v>
      </c>
      <c r="M25" s="80"/>
      <c r="N25" s="80"/>
      <c r="O25" s="42"/>
      <c r="P25" s="42"/>
      <c r="Q25" s="42"/>
    </row>
    <row r="26" spans="1:17" ht="15.75" thickTop="1" x14ac:dyDescent="0.2">
      <c r="A26" s="48"/>
      <c r="B26" s="31"/>
      <c r="C26" s="3"/>
      <c r="D26" s="2"/>
      <c r="E26" s="2"/>
      <c r="F26" s="2"/>
      <c r="G26" s="2"/>
      <c r="H26" s="2"/>
      <c r="I26" s="82"/>
      <c r="J26" s="3"/>
      <c r="K26" s="43"/>
      <c r="L26" s="2"/>
      <c r="M26" s="2"/>
      <c r="N26" s="43"/>
      <c r="O26" s="2"/>
      <c r="P26" s="2"/>
      <c r="Q26" s="2"/>
    </row>
    <row r="27" spans="1:17" x14ac:dyDescent="0.2">
      <c r="A27" s="31" t="s">
        <v>70</v>
      </c>
      <c r="B27" s="103">
        <f>772986245/(1000*1000)</f>
        <v>772.98624500000005</v>
      </c>
      <c r="C27" s="3"/>
      <c r="D27" s="2"/>
      <c r="E27" s="2"/>
      <c r="F27" s="2"/>
      <c r="G27" s="2"/>
      <c r="H27" s="2"/>
      <c r="I27" s="66" t="s">
        <v>16</v>
      </c>
      <c r="J27" s="67"/>
      <c r="K27" s="66">
        <f>SUM(K25:K25)</f>
        <v>1782</v>
      </c>
      <c r="L27" s="27"/>
      <c r="M27" s="2"/>
      <c r="N27" s="44"/>
      <c r="O27" s="45"/>
      <c r="P27" s="46"/>
      <c r="Q27" s="46"/>
    </row>
    <row r="28" spans="1:17" x14ac:dyDescent="0.2">
      <c r="A28" s="64"/>
      <c r="B28" s="91"/>
      <c r="C28" s="3"/>
      <c r="D28" s="2"/>
      <c r="E28" s="2"/>
      <c r="F28" s="2"/>
      <c r="G28" s="2"/>
      <c r="H28" s="2"/>
      <c r="I28" s="68"/>
      <c r="J28" s="67"/>
      <c r="K28" s="68"/>
      <c r="L28" s="2"/>
      <c r="M28" s="2"/>
      <c r="N28" s="47"/>
      <c r="O28" s="45"/>
      <c r="P28" s="46"/>
      <c r="Q28" s="46"/>
    </row>
    <row r="29" spans="1:17" x14ac:dyDescent="0.2">
      <c r="A29" s="53" t="s">
        <v>25</v>
      </c>
      <c r="B29" s="54">
        <f>C25/B27</f>
        <v>21.545014685222501</v>
      </c>
      <c r="C29" s="3"/>
      <c r="D29" s="2"/>
      <c r="E29" s="31"/>
      <c r="F29" s="31"/>
      <c r="G29" s="31"/>
      <c r="H29" s="31"/>
      <c r="I29" s="66" t="s">
        <v>17</v>
      </c>
      <c r="J29" s="67"/>
      <c r="K29" s="69">
        <f>J25</f>
        <v>1332.32</v>
      </c>
      <c r="L29" s="48"/>
      <c r="M29" s="2"/>
      <c r="N29" s="49"/>
      <c r="O29" s="48"/>
      <c r="P29" s="2"/>
      <c r="Q29" s="2"/>
    </row>
    <row r="30" spans="1:17" x14ac:dyDescent="0.2">
      <c r="A30" s="64"/>
      <c r="B30" s="64"/>
      <c r="C30" s="3"/>
      <c r="D30" s="2"/>
      <c r="E30" s="31"/>
      <c r="F30" s="31"/>
      <c r="G30" s="31"/>
      <c r="H30" s="31"/>
      <c r="I30" s="68"/>
      <c r="J30" s="67"/>
      <c r="K30" s="68"/>
      <c r="L30" s="31"/>
      <c r="M30" s="2"/>
      <c r="N30" s="47"/>
      <c r="O30" s="48"/>
      <c r="P30" s="31"/>
      <c r="Q30" s="31"/>
    </row>
    <row r="31" spans="1:17" x14ac:dyDescent="0.2">
      <c r="A31" s="31" t="s">
        <v>24</v>
      </c>
      <c r="B31" s="55">
        <f>IF(B29&lt;50,80,IF(B29&lt;100,75,IF(B29&lt;150,70,IF(B29&lt;200,65,60))))</f>
        <v>80</v>
      </c>
      <c r="C31" s="3"/>
      <c r="D31" s="2"/>
      <c r="E31" s="2"/>
      <c r="F31" s="2"/>
      <c r="G31" s="2"/>
      <c r="H31" s="2"/>
      <c r="I31" s="66" t="s">
        <v>18</v>
      </c>
      <c r="J31" s="67"/>
      <c r="K31" s="66">
        <f>K27-K29</f>
        <v>449.68000000000006</v>
      </c>
      <c r="L31" s="27"/>
      <c r="M31" s="2"/>
      <c r="N31" s="44"/>
      <c r="O31" s="27"/>
      <c r="P31" s="2"/>
      <c r="Q31" s="2"/>
    </row>
    <row r="32" spans="1:17" ht="9" customHeight="1" x14ac:dyDescent="0.2">
      <c r="A32" s="2"/>
      <c r="B32" s="2"/>
      <c r="C32" s="3"/>
      <c r="D32" s="2"/>
      <c r="E32" s="2"/>
      <c r="F32" s="2"/>
      <c r="G32" s="2"/>
      <c r="H32" s="2"/>
      <c r="I32" s="43"/>
      <c r="J32" s="2"/>
      <c r="K32" s="43"/>
      <c r="L32" s="2"/>
      <c r="M32" s="2"/>
      <c r="N32" s="43"/>
      <c r="O32" s="27"/>
      <c r="P32" s="2"/>
      <c r="Q32" s="2"/>
    </row>
    <row r="33" spans="1:17" x14ac:dyDescent="0.2">
      <c r="A33" s="31"/>
      <c r="B33" s="31"/>
      <c r="C33" s="3"/>
      <c r="D33" s="2"/>
      <c r="E33" s="31"/>
      <c r="F33" s="31"/>
      <c r="G33" s="31"/>
      <c r="H33" s="31"/>
      <c r="I33" s="70" t="s">
        <v>19</v>
      </c>
      <c r="J33" s="2"/>
      <c r="K33" s="50">
        <f>K31/K27</f>
        <v>0.25234567901234572</v>
      </c>
      <c r="L33" s="48"/>
      <c r="M33" s="2"/>
      <c r="N33" s="50"/>
      <c r="O33" s="48"/>
      <c r="P33" s="31"/>
      <c r="Q33" s="31"/>
    </row>
    <row r="34" spans="1:17" x14ac:dyDescent="0.2">
      <c r="A34" s="31" t="s">
        <v>75</v>
      </c>
      <c r="B34" s="31"/>
      <c r="C34" s="3"/>
      <c r="D34" s="2"/>
      <c r="E34" s="2"/>
      <c r="F34" s="2"/>
      <c r="G34" s="2"/>
      <c r="H34" s="2"/>
      <c r="I34" s="43"/>
      <c r="J34" s="2"/>
      <c r="K34" s="43"/>
      <c r="L34" s="2"/>
      <c r="M34" s="2"/>
      <c r="N34" s="43"/>
      <c r="O34" s="2"/>
      <c r="P34" s="2"/>
      <c r="Q34" s="2"/>
    </row>
    <row r="35" spans="1:17" x14ac:dyDescent="0.2">
      <c r="A35" s="31"/>
      <c r="B35" s="31"/>
      <c r="C35" s="3"/>
      <c r="D35" s="2"/>
      <c r="E35" s="2"/>
      <c r="F35" s="2"/>
      <c r="G35" s="2"/>
      <c r="H35" s="2"/>
      <c r="I35" s="71" t="s">
        <v>29</v>
      </c>
      <c r="J35" s="2"/>
      <c r="K35" s="72">
        <f>IF(K31&lt;0,-K31*$R$4,0)</f>
        <v>0</v>
      </c>
      <c r="L35" s="2"/>
      <c r="M35" s="2"/>
      <c r="N35" s="43"/>
      <c r="O35" s="2"/>
      <c r="P35" s="2"/>
      <c r="Q35" s="2"/>
    </row>
    <row r="36" spans="1:17" x14ac:dyDescent="0.2">
      <c r="A36" s="31"/>
      <c r="B36" s="31"/>
      <c r="C36" s="3"/>
      <c r="D36" s="2"/>
      <c r="E36" s="2"/>
      <c r="F36" s="2"/>
      <c r="G36" s="2"/>
      <c r="H36" s="2"/>
      <c r="I36" s="82"/>
      <c r="J36" s="3"/>
      <c r="K36" s="43"/>
      <c r="L36" s="2"/>
      <c r="M36" s="2"/>
      <c r="N36" s="43"/>
      <c r="O36" s="2"/>
      <c r="P36" s="2"/>
      <c r="Q36" s="2"/>
    </row>
    <row r="37" spans="1:17" x14ac:dyDescent="0.2">
      <c r="A37" s="94" t="s">
        <v>30</v>
      </c>
      <c r="B37" s="94"/>
      <c r="C37" s="95"/>
      <c r="D37" s="94"/>
      <c r="E37" s="94"/>
      <c r="F37" s="94"/>
      <c r="G37" s="94"/>
      <c r="H37" s="94"/>
      <c r="I37" s="94"/>
      <c r="J37" s="94"/>
      <c r="K37" s="94"/>
      <c r="L37" s="96"/>
      <c r="M37" s="94"/>
    </row>
  </sheetData>
  <sheetProtection algorithmName="SHA-512" hashValue="Lv+kXmGeYSFG8mr4RGHTN2bbjTFduH+js3C6WHBAibPU+a7FS9K4usZWyfUneidWE6/mBiKVQnzpHLX2k4SmMw==" saltValue="CtxdxsUDLkYbAzDrZFRg/w==" spinCount="100000" sheet="1" objects="1" scenarios="1" selectLockedCells="1"/>
  <conditionalFormatting sqref="K10:K23">
    <cfRule type="cellIs" dxfId="5" priority="6" operator="greaterThan">
      <formula>I10</formula>
    </cfRule>
  </conditionalFormatting>
  <conditionalFormatting sqref="K33">
    <cfRule type="cellIs" dxfId="4" priority="5" operator="lessThan">
      <formula>0.03</formula>
    </cfRule>
  </conditionalFormatting>
  <conditionalFormatting sqref="K27">
    <cfRule type="cellIs" dxfId="3" priority="4" operator="greaterThan">
      <formula>1.05*K29</formula>
    </cfRule>
  </conditionalFormatting>
  <conditionalFormatting sqref="K31">
    <cfRule type="cellIs" dxfId="2" priority="3" operator="greaterThan">
      <formula>0.05*K29</formula>
    </cfRule>
  </conditionalFormatting>
  <conditionalFormatting sqref="K35">
    <cfRule type="cellIs" dxfId="1" priority="2" operator="greaterThan">
      <formula>0</formula>
    </cfRule>
  </conditionalFormatting>
  <conditionalFormatting sqref="K21">
    <cfRule type="cellIs" dxfId="0" priority="1" operator="greaterThan">
      <formula>I21</formula>
    </cfRule>
  </conditionalFormatting>
  <pageMargins left="0.70866141732283472" right="0.70866141732283472" top="0.78740157480314965" bottom="0.59055118110236227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 Wetterau-Ost</vt:lpstr>
      <vt:lpstr>'PR Wetterau-Ost'!Druckbereich</vt:lpstr>
    </vt:vector>
  </TitlesOfParts>
  <Company>Bischöfliches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Stark</dc:creator>
  <cp:lastModifiedBy>Rainer Cebulla</cp:lastModifiedBy>
  <cp:lastPrinted>2022-10-27T09:11:16Z</cp:lastPrinted>
  <dcterms:created xsi:type="dcterms:W3CDTF">2021-03-01T08:42:59Z</dcterms:created>
  <dcterms:modified xsi:type="dcterms:W3CDTF">2022-10-28T11:26:59Z</dcterms:modified>
</cp:coreProperties>
</file>